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sin\Desktop\beton denetim kriterleri\"/>
    </mc:Choice>
  </mc:AlternateContent>
  <bookViews>
    <workbookView xWindow="0" yWindow="0" windowWidth="20490" windowHeight="7755" tabRatio="846" activeTab="1"/>
  </bookViews>
  <sheets>
    <sheet name="AÇIKLAMA" sheetId="5" r:id="rId1"/>
    <sheet name="YAPI DENETİM (TS 500)" sheetId="1" r:id="rId2"/>
    <sheet name="PİYASA GÖZETİM&amp;DENETİM (EN 206)" sheetId="2" r:id="rId3"/>
    <sheet name="G BELGESİ (TS EN 206)" sheetId="3" r:id="rId4"/>
    <sheet name="Sheet4" sheetId="4" state="hidden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T7" i="1"/>
  <c r="U7" i="1"/>
  <c r="V7" i="1"/>
  <c r="W7" i="1"/>
  <c r="X7" i="1"/>
  <c r="Y7" i="1"/>
  <c r="Z7" i="1"/>
  <c r="Q7" i="1"/>
  <c r="R6" i="1"/>
  <c r="T6" i="1"/>
  <c r="U6" i="1"/>
  <c r="V6" i="1"/>
  <c r="W6" i="1"/>
  <c r="X6" i="1"/>
  <c r="Y6" i="1"/>
  <c r="Z6" i="1"/>
  <c r="Q6" i="1"/>
  <c r="R5" i="1"/>
  <c r="T5" i="1"/>
  <c r="U5" i="1"/>
  <c r="V5" i="1"/>
  <c r="W5" i="1"/>
  <c r="X5" i="1"/>
  <c r="Y5" i="1"/>
  <c r="Z5" i="1"/>
  <c r="Q5" i="1"/>
  <c r="U6" i="2"/>
  <c r="T6" i="2"/>
  <c r="Q6" i="2"/>
  <c r="P6" i="2"/>
  <c r="U5" i="2"/>
  <c r="T5" i="2"/>
  <c r="Q5" i="2"/>
  <c r="P5" i="2"/>
  <c r="U4" i="2"/>
  <c r="T4" i="2"/>
  <c r="Q4" i="2"/>
  <c r="P4" i="2"/>
  <c r="Q6" i="3"/>
  <c r="R6" i="3"/>
  <c r="S6" i="3"/>
  <c r="T6" i="3"/>
  <c r="U6" i="3"/>
  <c r="Q7" i="3"/>
  <c r="R7" i="3"/>
  <c r="S7" i="3"/>
  <c r="T7" i="3"/>
  <c r="U7" i="3"/>
  <c r="P7" i="3"/>
  <c r="P6" i="3"/>
  <c r="Q5" i="3"/>
  <c r="R5" i="3"/>
  <c r="S5" i="3"/>
  <c r="T5" i="3"/>
  <c r="U5" i="3"/>
  <c r="P5" i="3"/>
  <c r="I9" i="1" l="1"/>
  <c r="AA16" i="1" s="1"/>
  <c r="I16" i="1" s="1"/>
  <c r="J9" i="1"/>
  <c r="AA17" i="1" s="1"/>
  <c r="I17" i="1" s="1"/>
  <c r="K9" i="1"/>
  <c r="AA18" i="1" s="1"/>
  <c r="I18" i="1" s="1"/>
  <c r="L9" i="1"/>
  <c r="AA19" i="1" s="1"/>
  <c r="I19" i="1" s="1"/>
  <c r="M9" i="1"/>
  <c r="AA20" i="1" s="1"/>
  <c r="I20" i="1" s="1"/>
  <c r="N9" i="1"/>
  <c r="AA21" i="1" s="1"/>
  <c r="I21" i="1" s="1"/>
  <c r="R9" i="1"/>
  <c r="S9" i="1"/>
  <c r="T9" i="1"/>
  <c r="U9" i="1"/>
  <c r="V9" i="1"/>
  <c r="W9" i="1"/>
  <c r="X9" i="1"/>
  <c r="Y9" i="1"/>
  <c r="Z9" i="1"/>
  <c r="Q9" i="1"/>
  <c r="W8" i="1"/>
  <c r="W10" i="1" s="1"/>
  <c r="X8" i="1"/>
  <c r="X10" i="1" s="1"/>
  <c r="Y8" i="1"/>
  <c r="Y10" i="1" s="1"/>
  <c r="Z8" i="1"/>
  <c r="Z10" i="1" s="1"/>
  <c r="W3" i="1"/>
  <c r="X3" i="1"/>
  <c r="W4" i="1"/>
  <c r="X4" i="1"/>
  <c r="J9" i="3"/>
  <c r="L17" i="3" s="1"/>
  <c r="I17" i="3" s="1"/>
  <c r="I9" i="3"/>
  <c r="L16" i="3" s="1"/>
  <c r="I16" i="3" s="1"/>
  <c r="U9" i="3"/>
  <c r="T9" i="3"/>
  <c r="S9" i="3"/>
  <c r="R9" i="3"/>
  <c r="Q9" i="3"/>
  <c r="P9" i="3"/>
  <c r="I9" i="2"/>
  <c r="L16" i="2" s="1"/>
  <c r="I16" i="2" s="1"/>
  <c r="J9" i="2"/>
  <c r="L17" i="2" s="1"/>
  <c r="I17" i="2" s="1"/>
  <c r="Q9" i="2"/>
  <c r="R9" i="2"/>
  <c r="S9" i="2"/>
  <c r="T9" i="2"/>
  <c r="U9" i="2"/>
  <c r="P9" i="2"/>
  <c r="P21" i="1"/>
  <c r="P20" i="1"/>
  <c r="P19" i="1"/>
  <c r="P18" i="1"/>
  <c r="P17" i="1"/>
  <c r="P16" i="1"/>
  <c r="K4" i="4"/>
  <c r="I4" i="4"/>
  <c r="J4" i="4" s="1"/>
  <c r="E18" i="1"/>
  <c r="H4" i="4"/>
  <c r="G4" i="4"/>
  <c r="J8" i="1"/>
  <c r="K8" i="1"/>
  <c r="L8" i="1"/>
  <c r="M8" i="1"/>
  <c r="N8" i="1"/>
  <c r="E12" i="1"/>
  <c r="F18" i="1" s="1"/>
  <c r="E13" i="1"/>
  <c r="R15" i="1" s="1"/>
  <c r="I8" i="1"/>
  <c r="H8" i="1"/>
  <c r="P15" i="1" s="1"/>
  <c r="G8" i="1"/>
  <c r="P14" i="1" s="1"/>
  <c r="F8" i="1"/>
  <c r="P13" i="1" s="1"/>
  <c r="E8" i="1"/>
  <c r="P12" i="1" s="1"/>
  <c r="V8" i="1"/>
  <c r="V10" i="1" s="1"/>
  <c r="V3" i="1"/>
  <c r="V4" i="1" s="1"/>
  <c r="U3" i="1"/>
  <c r="U4" i="1" s="1"/>
  <c r="T3" i="1"/>
  <c r="T4" i="1" s="1"/>
  <c r="S3" i="1"/>
  <c r="R3" i="1"/>
  <c r="R4" i="1" s="1"/>
  <c r="Q3" i="1"/>
  <c r="O17" i="3"/>
  <c r="O16" i="3"/>
  <c r="E13" i="3"/>
  <c r="Q17" i="3" s="1"/>
  <c r="E12" i="3"/>
  <c r="J8" i="3"/>
  <c r="I8" i="3"/>
  <c r="H8" i="3"/>
  <c r="O15" i="3" s="1"/>
  <c r="G8" i="3"/>
  <c r="O14" i="3" s="1"/>
  <c r="F8" i="3"/>
  <c r="O13" i="3" s="1"/>
  <c r="E8" i="3"/>
  <c r="U8" i="3"/>
  <c r="U10" i="3" s="1"/>
  <c r="T8" i="3"/>
  <c r="T10" i="3" s="1"/>
  <c r="U3" i="3"/>
  <c r="U4" i="3" s="1"/>
  <c r="T3" i="3"/>
  <c r="T4" i="3" s="1"/>
  <c r="S3" i="3"/>
  <c r="S4" i="3" s="1"/>
  <c r="R3" i="3"/>
  <c r="R4" i="3" s="1"/>
  <c r="Q3" i="3"/>
  <c r="Q4" i="3" s="1"/>
  <c r="P3" i="3"/>
  <c r="E13" i="2"/>
  <c r="Q12" i="2" s="1"/>
  <c r="O17" i="2"/>
  <c r="E12" i="2"/>
  <c r="Q3" i="2"/>
  <c r="R3" i="2"/>
  <c r="S3" i="2"/>
  <c r="T3" i="2"/>
  <c r="U3" i="2"/>
  <c r="Q7" i="2"/>
  <c r="R7" i="2"/>
  <c r="S7" i="2"/>
  <c r="T7" i="2"/>
  <c r="U7" i="2"/>
  <c r="P3" i="2"/>
  <c r="J8" i="2"/>
  <c r="I8" i="2"/>
  <c r="O16" i="2" s="1"/>
  <c r="H8" i="2"/>
  <c r="O15" i="2" s="1"/>
  <c r="G8" i="2"/>
  <c r="O14" i="2" s="1"/>
  <c r="F8" i="2"/>
  <c r="O13" i="2" s="1"/>
  <c r="E8" i="2"/>
  <c r="O12" i="2" s="1"/>
  <c r="R4" i="2" l="1"/>
  <c r="R6" i="2"/>
  <c r="R5" i="2"/>
  <c r="S4" i="1"/>
  <c r="S5" i="1"/>
  <c r="S7" i="1"/>
  <c r="S6" i="1"/>
  <c r="S5" i="2"/>
  <c r="S4" i="2"/>
  <c r="S6" i="2"/>
  <c r="U8" i="1"/>
  <c r="U10" i="1" s="1"/>
  <c r="P12" i="3"/>
  <c r="Q12" i="3"/>
  <c r="E14" i="3"/>
  <c r="P7" i="2"/>
  <c r="E14" i="1"/>
  <c r="L4" i="4"/>
  <c r="F15" i="1" s="1"/>
  <c r="E14" i="2"/>
  <c r="R18" i="1"/>
  <c r="R13" i="1"/>
  <c r="R14" i="1"/>
  <c r="R17" i="1"/>
  <c r="R20" i="1"/>
  <c r="R21" i="1"/>
  <c r="R16" i="1"/>
  <c r="R19" i="1"/>
  <c r="Q18" i="1"/>
  <c r="Q14" i="1"/>
  <c r="Q21" i="1"/>
  <c r="Q19" i="1"/>
  <c r="Q17" i="1"/>
  <c r="Q15" i="1"/>
  <c r="Q13" i="1"/>
  <c r="Q20" i="1"/>
  <c r="Q16" i="1"/>
  <c r="Q12" i="1"/>
  <c r="R12" i="1"/>
  <c r="Q4" i="1"/>
  <c r="P22" i="1"/>
  <c r="Q8" i="3"/>
  <c r="Q10" i="3" s="1"/>
  <c r="F9" i="3" s="1"/>
  <c r="L13" i="3" s="1"/>
  <c r="I13" i="3" s="1"/>
  <c r="P13" i="3"/>
  <c r="P4" i="3"/>
  <c r="Q13" i="3"/>
  <c r="P14" i="3"/>
  <c r="P15" i="3"/>
  <c r="P16" i="3"/>
  <c r="P17" i="3"/>
  <c r="O18" i="3"/>
  <c r="O12" i="3"/>
  <c r="Q14" i="3"/>
  <c r="Q15" i="3"/>
  <c r="Q16" i="3"/>
  <c r="P15" i="2"/>
  <c r="Q14" i="2"/>
  <c r="Q17" i="2"/>
  <c r="Q15" i="2"/>
  <c r="Q16" i="2"/>
  <c r="P14" i="2"/>
  <c r="P16" i="2"/>
  <c r="P17" i="2"/>
  <c r="U8" i="2"/>
  <c r="U10" i="2" s="1"/>
  <c r="O18" i="2"/>
  <c r="Q13" i="2"/>
  <c r="P13" i="2"/>
  <c r="P12" i="2"/>
  <c r="Q8" i="2"/>
  <c r="Q10" i="2" s="1"/>
  <c r="S8" i="2"/>
  <c r="S10" i="2" s="1"/>
  <c r="H9" i="2" s="1"/>
  <c r="L15" i="2" s="1"/>
  <c r="I15" i="2" s="1"/>
  <c r="Y3" i="1" l="1"/>
  <c r="Y4" i="1" s="1"/>
  <c r="T8" i="1"/>
  <c r="T10" i="1" s="1"/>
  <c r="H9" i="1" s="1"/>
  <c r="AA15" i="1" s="1"/>
  <c r="I15" i="1" s="1"/>
  <c r="H12" i="3"/>
  <c r="H18" i="3" s="1"/>
  <c r="H12" i="2"/>
  <c r="H18" i="2" s="1"/>
  <c r="H12" i="1"/>
  <c r="H22" i="1" s="1"/>
  <c r="S8" i="1"/>
  <c r="S10" i="1" s="1"/>
  <c r="G9" i="1" s="1"/>
  <c r="AA14" i="1" s="1"/>
  <c r="I14" i="1" s="1"/>
  <c r="R8" i="1"/>
  <c r="R10" i="1" s="1"/>
  <c r="F9" i="1" s="1"/>
  <c r="AA13" i="1" s="1"/>
  <c r="I13" i="1" s="1"/>
  <c r="Z3" i="1"/>
  <c r="Z4" i="1" s="1"/>
  <c r="F9" i="2"/>
  <c r="L13" i="2" s="1"/>
  <c r="I13" i="2" s="1"/>
  <c r="T8" i="2"/>
  <c r="T10" i="2" s="1"/>
  <c r="P8" i="3"/>
  <c r="P10" i="3" s="1"/>
  <c r="E9" i="3" s="1"/>
  <c r="L12" i="3" s="1"/>
  <c r="I12" i="3" s="1"/>
  <c r="R8" i="3"/>
  <c r="R10" i="3" s="1"/>
  <c r="G9" i="3" s="1"/>
  <c r="L14" i="3" s="1"/>
  <c r="I14" i="3" s="1"/>
  <c r="R8" i="2"/>
  <c r="R10" i="2" s="1"/>
  <c r="Q8" i="1"/>
  <c r="Q10" i="1" s="1"/>
  <c r="E9" i="1" s="1"/>
  <c r="AA12" i="1" s="1"/>
  <c r="I12" i="1" s="1"/>
  <c r="S8" i="3"/>
  <c r="S10" i="3" s="1"/>
  <c r="H9" i="3" s="1"/>
  <c r="L15" i="3" s="1"/>
  <c r="I15" i="3" s="1"/>
  <c r="I22" i="1" l="1"/>
  <c r="H23" i="1" s="1"/>
  <c r="I18" i="3"/>
  <c r="H19" i="3" s="1"/>
  <c r="G9" i="2"/>
  <c r="L14" i="2" s="1"/>
  <c r="I14" i="2" s="1"/>
  <c r="P8" i="2" l="1"/>
  <c r="P10" i="2" l="1"/>
  <c r="E9" i="2" s="1"/>
  <c r="L12" i="2" s="1"/>
  <c r="I12" i="2" s="1"/>
  <c r="I18" i="2" s="1"/>
  <c r="H19" i="2" s="1"/>
</calcChain>
</file>

<file path=xl/sharedStrings.xml><?xml version="1.0" encoding="utf-8"?>
<sst xmlns="http://schemas.openxmlformats.org/spreadsheetml/2006/main" count="140" uniqueCount="49">
  <si>
    <t>C20/25</t>
  </si>
  <si>
    <t>C25/30</t>
  </si>
  <si>
    <t>C30/37</t>
  </si>
  <si>
    <t>C35/45</t>
  </si>
  <si>
    <t>C40/50</t>
  </si>
  <si>
    <t>C16/20</t>
  </si>
  <si>
    <t>C45/55</t>
  </si>
  <si>
    <t>28 GÜNLÜK BASINÇ DAYANIMI (MPa)</t>
  </si>
  <si>
    <t xml:space="preserve">DENEY NO 1 </t>
  </si>
  <si>
    <t>DENEY NO 2</t>
  </si>
  <si>
    <t>DENEY NO 3</t>
  </si>
  <si>
    <t>DENEY NO 4</t>
  </si>
  <si>
    <t>DENEY NO 5</t>
  </si>
  <si>
    <t>DENEY NO 6</t>
  </si>
  <si>
    <t>DENEY NO 7</t>
  </si>
  <si>
    <t>DENEY NO 8</t>
  </si>
  <si>
    <t>DENEY NO 9</t>
  </si>
  <si>
    <t>Beton Sınıfını Seçin</t>
  </si>
  <si>
    <t>C50/60</t>
  </si>
  <si>
    <t>n (deney sayısı)</t>
  </si>
  <si>
    <t>KRİTERLER</t>
  </si>
  <si>
    <t xml:space="preserve">1. Kriter </t>
  </si>
  <si>
    <t xml:space="preserve">2. Kriter </t>
  </si>
  <si>
    <t>n= 1</t>
  </si>
  <si>
    <t>n=2-4</t>
  </si>
  <si>
    <t>n=5-6</t>
  </si>
  <si>
    <t>uygulanmaz</t>
  </si>
  <si>
    <t>DENEY NO</t>
  </si>
  <si>
    <t>Numune şekli</t>
  </si>
  <si>
    <t>150 mm'lik küp</t>
  </si>
  <si>
    <t>150x300 silindir</t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</si>
  <si>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ci</t>
    </r>
    <r>
      <rPr>
        <b/>
        <sz val="11"/>
        <color theme="1"/>
        <rFont val="Calibri"/>
        <family val="2"/>
        <charset val="162"/>
        <scheme val="minor"/>
      </rPr>
      <t xml:space="preserve"> ≥f</t>
    </r>
    <r>
      <rPr>
        <b/>
        <vertAlign val="subscript"/>
        <sz val="11"/>
        <color theme="1"/>
        <rFont val="Calibri"/>
        <family val="2"/>
        <charset val="162"/>
        <scheme val="minor"/>
      </rPr>
      <t>ck</t>
    </r>
    <r>
      <rPr>
        <b/>
        <sz val="11"/>
        <color theme="1"/>
        <rFont val="Calibri"/>
        <family val="2"/>
        <charset val="162"/>
        <scheme val="minor"/>
      </rPr>
      <t xml:space="preserve"> - 4  </t>
    </r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</si>
  <si>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cm</t>
    </r>
    <r>
      <rPr>
        <b/>
        <sz val="11"/>
        <color theme="1"/>
        <rFont val="Calibri"/>
        <family val="2"/>
        <charset val="162"/>
        <scheme val="minor"/>
      </rPr>
      <t xml:space="preserve"> ≥ f</t>
    </r>
    <r>
      <rPr>
        <b/>
        <vertAlign val="subscript"/>
        <sz val="11"/>
        <color theme="1"/>
        <rFont val="Calibri"/>
        <family val="2"/>
        <charset val="162"/>
        <scheme val="minor"/>
      </rPr>
      <t>ck</t>
    </r>
    <r>
      <rPr>
        <b/>
        <sz val="11"/>
        <color theme="1"/>
        <rFont val="Calibri"/>
        <family val="2"/>
        <charset val="162"/>
        <scheme val="minor"/>
      </rPr>
      <t xml:space="preserve"> + 1 </t>
    </r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</si>
  <si>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cm</t>
    </r>
    <r>
      <rPr>
        <b/>
        <sz val="11"/>
        <color theme="1"/>
        <rFont val="Calibri"/>
        <family val="2"/>
        <charset val="162"/>
        <scheme val="minor"/>
      </rPr>
      <t xml:space="preserve"> ≥ f</t>
    </r>
    <r>
      <rPr>
        <b/>
        <vertAlign val="subscript"/>
        <sz val="11"/>
        <color theme="1"/>
        <rFont val="Calibri"/>
        <family val="2"/>
        <charset val="162"/>
        <scheme val="minor"/>
      </rPr>
      <t>ck</t>
    </r>
    <r>
      <rPr>
        <b/>
        <sz val="11"/>
        <color theme="1"/>
        <rFont val="Calibri"/>
        <family val="2"/>
        <charset val="162"/>
        <scheme val="minor"/>
      </rPr>
      <t xml:space="preserve"> + 2</t>
    </r>
  </si>
  <si>
    <t>SONUÇ</t>
  </si>
  <si>
    <r>
      <t>f</t>
    </r>
    <r>
      <rPr>
        <b/>
        <i/>
        <vertAlign val="subscript"/>
        <sz val="14"/>
        <color theme="1"/>
        <rFont val="Calibri"/>
        <family val="2"/>
        <charset val="162"/>
        <scheme val="minor"/>
      </rPr>
      <t>ci</t>
    </r>
  </si>
  <si>
    <t>TS EN 206'YA GÖRE BETON UYGUNLUK DEĞERLENDİRMESİ</t>
  </si>
  <si>
    <t>100x200 silindir</t>
  </si>
  <si>
    <t>DENEY NO 10</t>
  </si>
  <si>
    <r>
      <t>n</t>
    </r>
    <r>
      <rPr>
        <b/>
        <sz val="11"/>
        <color theme="0"/>
        <rFont val="Calibri"/>
        <family val="2"/>
        <charset val="162"/>
      </rPr>
      <t>≥5</t>
    </r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</si>
  <si>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ci</t>
    </r>
    <r>
      <rPr>
        <b/>
        <sz val="11"/>
        <color theme="1"/>
        <rFont val="Calibri"/>
        <family val="2"/>
        <charset val="162"/>
        <scheme val="minor"/>
      </rPr>
      <t xml:space="preserve"> ≥f</t>
    </r>
    <r>
      <rPr>
        <b/>
        <vertAlign val="subscript"/>
        <sz val="11"/>
        <color theme="1"/>
        <rFont val="Calibri"/>
        <family val="2"/>
        <charset val="162"/>
        <scheme val="minor"/>
      </rPr>
      <t>ck</t>
    </r>
    <r>
      <rPr>
        <b/>
        <sz val="11"/>
        <color theme="1"/>
        <rFont val="Calibri"/>
        <family val="2"/>
        <charset val="162"/>
        <scheme val="minor"/>
      </rPr>
      <t xml:space="preserve"> </t>
    </r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</si>
  <si>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ck</t>
    </r>
    <r>
      <rPr>
        <b/>
        <sz val="11"/>
        <color theme="1"/>
        <rFont val="Calibri"/>
        <family val="2"/>
        <charset val="162"/>
        <scheme val="minor"/>
      </rPr>
      <t xml:space="preserve"> (MPa)</t>
    </r>
  </si>
  <si>
    <r>
      <t>f</t>
    </r>
    <r>
      <rPr>
        <b/>
        <vertAlign val="subscript"/>
        <sz val="11"/>
        <color theme="1"/>
        <rFont val="Calibri"/>
        <family val="2"/>
        <charset val="162"/>
        <scheme val="minor"/>
      </rPr>
      <t>cm</t>
    </r>
    <r>
      <rPr>
        <b/>
        <sz val="11"/>
        <color theme="1"/>
        <rFont val="Calibri"/>
        <family val="2"/>
        <charset val="162"/>
        <scheme val="minor"/>
      </rPr>
      <t xml:space="preserve"> (MPa)</t>
    </r>
  </si>
  <si>
    <r>
      <t>Numune alınan beton miktarı (m</t>
    </r>
    <r>
      <rPr>
        <b/>
        <vertAlign val="superscript"/>
        <sz val="9"/>
        <color theme="1"/>
        <rFont val="Calibri"/>
        <family val="2"/>
        <charset val="162"/>
        <scheme val="minor"/>
      </rPr>
      <t>3</t>
    </r>
    <r>
      <rPr>
        <b/>
        <sz val="9"/>
        <color theme="1"/>
        <rFont val="Calibri"/>
        <family val="2"/>
        <charset val="162"/>
        <scheme val="minor"/>
      </rPr>
      <t>)</t>
    </r>
  </si>
  <si>
    <t>Alınması gereken numune adedi</t>
  </si>
  <si>
    <t xml:space="preserve">HAZIRLAYAN: YASİN ENGİN (İnş.Yük.Müh)    </t>
  </si>
  <si>
    <t xml:space="preserve">www.betonvecimento.com </t>
  </si>
  <si>
    <t>yasin.engin@gmail.com</t>
  </si>
  <si>
    <t>SADECE SARI KUTULARA VERİ GİRİNİZ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</si>
</sst>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4"/>
      <color theme="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12"/>
      <color theme="1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b/>
      <i/>
      <vertAlign val="subscript"/>
      <sz val="14"/>
      <color theme="1"/>
      <name val="Calibri"/>
      <family val="2"/>
      <charset val="162"/>
      <scheme val="minor"/>
    </font>
    <font>
      <b/>
      <i/>
      <sz val="8"/>
      <color theme="0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vertAlign val="subscript"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i/>
      <sz val="16"/>
      <color rgb="FFFF0000"/>
      <name val="Calibri"/>
      <family val="2"/>
      <charset val="162"/>
      <scheme val="minor"/>
    </font>
    <font>
      <b/>
      <sz val="16"/>
      <color theme="0"/>
      <name val="Calibri"/>
      <family val="2"/>
      <charset val="162"/>
      <scheme val="minor"/>
    </font>
    <font>
      <b/>
      <sz val="11"/>
      <color theme="0"/>
      <name val="Calibri"/>
      <family val="2"/>
      <charset val="162"/>
    </font>
    <font>
      <b/>
      <sz val="9"/>
      <color theme="1"/>
      <name val="Calibri"/>
      <family val="2"/>
      <charset val="162"/>
      <scheme val="minor"/>
    </font>
    <font>
      <b/>
      <vertAlign val="superscript"/>
      <sz val="9"/>
      <color theme="1"/>
      <name val="Calibri"/>
      <family val="2"/>
      <charset val="162"/>
      <scheme val="minor"/>
    </font>
    <font>
      <b/>
      <i/>
      <sz val="11"/>
      <color theme="1"/>
      <name val="Calibri"/>
      <family val="2"/>
      <charset val="162"/>
      <scheme val="minor"/>
    </font>
    <font>
      <b/>
      <i/>
      <sz val="11"/>
      <color rgb="FFFF0000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u/>
      <sz val="14"/>
      <color theme="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113">
    <xf numFmtId="0" fontId="0" fillId="0" borderId="0" xfId="0"/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/>
    <xf numFmtId="0" fontId="4" fillId="0" borderId="0" xfId="0" applyFont="1" applyFill="1" applyBorder="1"/>
    <xf numFmtId="164" fontId="0" fillId="0" borderId="0" xfId="0" applyNumberFormat="1" applyFont="1"/>
    <xf numFmtId="0" fontId="0" fillId="0" borderId="0" xfId="0" applyFont="1"/>
    <xf numFmtId="164" fontId="0" fillId="0" borderId="0" xfId="0" applyNumberFormat="1"/>
    <xf numFmtId="0" fontId="0" fillId="0" borderId="0" xfId="0" applyAlignment="1">
      <alignment horizontal="center"/>
    </xf>
    <xf numFmtId="0" fontId="11" fillId="6" borderId="0" xfId="0" applyFont="1" applyFill="1" applyBorder="1" applyAlignment="1">
      <alignment vertical="center"/>
    </xf>
    <xf numFmtId="0" fontId="3" fillId="8" borderId="14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16" fillId="0" borderId="8" xfId="0" applyFont="1" applyBorder="1" applyAlignment="1">
      <alignment horizontal="center" vertical="center"/>
    </xf>
    <xf numFmtId="0" fontId="0" fillId="0" borderId="12" xfId="0" applyBorder="1"/>
    <xf numFmtId="0" fontId="0" fillId="0" borderId="20" xfId="0" applyBorder="1"/>
    <xf numFmtId="0" fontId="0" fillId="0" borderId="9" xfId="0" applyBorder="1"/>
    <xf numFmtId="0" fontId="0" fillId="0" borderId="24" xfId="0" applyBorder="1"/>
    <xf numFmtId="0" fontId="0" fillId="0" borderId="0" xfId="0" applyBorder="1"/>
    <xf numFmtId="0" fontId="0" fillId="0" borderId="1" xfId="0" applyBorder="1"/>
    <xf numFmtId="0" fontId="0" fillId="0" borderId="25" xfId="0" applyBorder="1"/>
    <xf numFmtId="0" fontId="0" fillId="0" borderId="26" xfId="0" applyBorder="1"/>
    <xf numFmtId="0" fontId="0" fillId="0" borderId="2" xfId="0" applyBorder="1"/>
    <xf numFmtId="164" fontId="7" fillId="4" borderId="8" xfId="0" applyNumberFormat="1" applyFont="1" applyFill="1" applyBorder="1" applyAlignment="1" applyProtection="1">
      <alignment horizontal="center" vertical="center"/>
      <protection locked="0"/>
    </xf>
    <xf numFmtId="164" fontId="7" fillId="4" borderId="27" xfId="0" applyNumberFormat="1" applyFont="1" applyFill="1" applyBorder="1" applyAlignment="1" applyProtection="1">
      <alignment horizontal="center" vertical="center"/>
      <protection locked="0"/>
    </xf>
    <xf numFmtId="164" fontId="7" fillId="4" borderId="28" xfId="0" applyNumberFormat="1" applyFont="1" applyFill="1" applyBorder="1" applyAlignment="1" applyProtection="1">
      <alignment horizontal="center" vertical="center"/>
      <protection locked="0"/>
    </xf>
    <xf numFmtId="164" fontId="7" fillId="4" borderId="29" xfId="0" applyNumberFormat="1" applyFont="1" applyFill="1" applyBorder="1" applyAlignment="1" applyProtection="1">
      <alignment horizontal="center" vertical="center"/>
      <protection locked="0"/>
    </xf>
    <xf numFmtId="164" fontId="7" fillId="4" borderId="30" xfId="0" applyNumberFormat="1" applyFont="1" applyFill="1" applyBorder="1" applyAlignment="1" applyProtection="1">
      <alignment horizontal="center" vertical="center"/>
      <protection locked="0"/>
    </xf>
    <xf numFmtId="164" fontId="7" fillId="4" borderId="31" xfId="0" applyNumberFormat="1" applyFont="1" applyFill="1" applyBorder="1" applyAlignment="1" applyProtection="1">
      <alignment horizontal="center" vertical="center"/>
      <protection locked="0"/>
    </xf>
    <xf numFmtId="164" fontId="7" fillId="4" borderId="32" xfId="0" applyNumberFormat="1" applyFont="1" applyFill="1" applyBorder="1" applyAlignment="1" applyProtection="1">
      <alignment horizontal="center" vertical="center"/>
      <protection locked="0"/>
    </xf>
    <xf numFmtId="164" fontId="7" fillId="4" borderId="33" xfId="0" applyNumberFormat="1" applyFont="1" applyFill="1" applyBorder="1" applyAlignment="1" applyProtection="1">
      <alignment horizontal="center" vertical="center"/>
      <protection locked="0"/>
    </xf>
    <xf numFmtId="164" fontId="7" fillId="4" borderId="34" xfId="0" applyNumberFormat="1" applyFont="1" applyFill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4" fontId="8" fillId="9" borderId="6" xfId="0" applyNumberFormat="1" applyFont="1" applyFill="1" applyBorder="1" applyAlignment="1">
      <alignment horizontal="center" vertical="center"/>
    </xf>
    <xf numFmtId="164" fontId="8" fillId="9" borderId="7" xfId="0" applyNumberFormat="1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164" fontId="7" fillId="4" borderId="37" xfId="0" applyNumberFormat="1" applyFont="1" applyFill="1" applyBorder="1" applyAlignment="1" applyProtection="1">
      <alignment horizontal="center" vertical="center"/>
      <protection locked="0"/>
    </xf>
    <xf numFmtId="164" fontId="7" fillId="4" borderId="18" xfId="0" applyNumberFormat="1" applyFont="1" applyFill="1" applyBorder="1" applyAlignment="1" applyProtection="1">
      <alignment horizontal="center" vertical="center"/>
      <protection locked="0"/>
    </xf>
    <xf numFmtId="164" fontId="7" fillId="4" borderId="38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" fillId="0" borderId="0" xfId="0" applyFont="1"/>
    <xf numFmtId="164" fontId="15" fillId="0" borderId="0" xfId="0" applyNumberFormat="1" applyFont="1" applyFill="1"/>
    <xf numFmtId="0" fontId="3" fillId="4" borderId="8" xfId="0" applyFont="1" applyFill="1" applyBorder="1" applyAlignment="1" applyProtection="1">
      <alignment horizontal="center" vertical="center"/>
      <protection locked="0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5" fillId="10" borderId="35" xfId="1" applyFont="1" applyFill="1" applyBorder="1" applyAlignment="1">
      <alignment horizontal="center"/>
    </xf>
    <xf numFmtId="0" fontId="5" fillId="10" borderId="36" xfId="0" applyFont="1" applyFill="1" applyBorder="1" applyAlignment="1">
      <alignment horizontal="center"/>
    </xf>
    <xf numFmtId="0" fontId="5" fillId="10" borderId="7" xfId="0" applyFont="1" applyFill="1" applyBorder="1" applyAlignment="1">
      <alignment horizontal="center"/>
    </xf>
    <xf numFmtId="0" fontId="25" fillId="5" borderId="35" xfId="1" applyFont="1" applyFill="1" applyBorder="1" applyAlignment="1">
      <alignment horizontal="center"/>
    </xf>
    <xf numFmtId="0" fontId="5" fillId="5" borderId="36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14" fillId="4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/>
    </xf>
    <xf numFmtId="0" fontId="14" fillId="4" borderId="10" xfId="0" applyFont="1" applyFill="1" applyBorder="1" applyAlignment="1" applyProtection="1">
      <alignment horizontal="center" vertical="center" wrapText="1"/>
      <protection locked="0"/>
    </xf>
    <xf numFmtId="0" fontId="14" fillId="4" borderId="11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0" fontId="22" fillId="4" borderId="5" xfId="0" applyFont="1" applyFill="1" applyBorder="1" applyAlignment="1">
      <alignment horizontal="center"/>
    </xf>
    <xf numFmtId="0" fontId="18" fillId="7" borderId="13" xfId="0" applyFont="1" applyFill="1" applyBorder="1" applyAlignment="1">
      <alignment horizontal="center" vertical="center"/>
    </xf>
    <xf numFmtId="0" fontId="18" fillId="7" borderId="19" xfId="0" applyFont="1" applyFill="1" applyBorder="1" applyAlignment="1">
      <alignment horizontal="center" vertical="center"/>
    </xf>
    <xf numFmtId="0" fontId="18" fillId="7" borderId="14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20" fillId="8" borderId="13" xfId="0" applyFont="1" applyFill="1" applyBorder="1" applyAlignment="1">
      <alignment horizontal="center" vertical="center" wrapText="1"/>
    </xf>
    <xf numFmtId="0" fontId="20" fillId="8" borderId="14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 applyProtection="1">
      <alignment horizontal="center" vertical="center"/>
      <protection locked="0"/>
    </xf>
    <xf numFmtId="0" fontId="3" fillId="4" borderId="14" xfId="0" applyFont="1" applyFill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39"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11</xdr:row>
      <xdr:rowOff>47625</xdr:rowOff>
    </xdr:from>
    <xdr:to>
      <xdr:col>13</xdr:col>
      <xdr:colOff>104775</xdr:colOff>
      <xdr:row>41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24100"/>
          <a:ext cx="8543925" cy="574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yasin.engin@gmail.com" TargetMode="External"/><Relationship Id="rId1" Type="http://schemas.openxmlformats.org/officeDocument/2006/relationships/hyperlink" Target="http://www.betonvecimen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L11"/>
  <sheetViews>
    <sheetView showGridLines="0" workbookViewId="0">
      <selection activeCell="P9" sqref="P9"/>
    </sheetView>
  </sheetViews>
  <sheetFormatPr defaultRowHeight="15" x14ac:dyDescent="0.25"/>
  <cols>
    <col min="1" max="1" width="18.140625" customWidth="1"/>
  </cols>
  <sheetData>
    <row r="1" spans="2:12" ht="15.75" thickBot="1" x14ac:dyDescent="0.3"/>
    <row r="2" spans="2:12" x14ac:dyDescent="0.25">
      <c r="B2" s="58" t="s">
        <v>45</v>
      </c>
      <c r="C2" s="59"/>
      <c r="D2" s="59"/>
      <c r="E2" s="59"/>
      <c r="F2" s="59"/>
      <c r="G2" s="59"/>
      <c r="H2" s="59"/>
      <c r="I2" s="59"/>
      <c r="J2" s="59"/>
      <c r="K2" s="59"/>
      <c r="L2" s="60"/>
    </row>
    <row r="3" spans="2:12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3"/>
    </row>
    <row r="4" spans="2:12" ht="15.75" thickBot="1" x14ac:dyDescent="0.3">
      <c r="B4" s="64"/>
      <c r="C4" s="65"/>
      <c r="D4" s="65"/>
      <c r="E4" s="65"/>
      <c r="F4" s="65"/>
      <c r="G4" s="65"/>
      <c r="H4" s="65"/>
      <c r="I4" s="65"/>
      <c r="J4" s="65"/>
      <c r="K4" s="65"/>
      <c r="L4" s="66"/>
    </row>
    <row r="5" spans="2:12" ht="15.75" thickBot="1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2:12" ht="19.5" thickBot="1" x14ac:dyDescent="0.35">
      <c r="B6" s="67" t="s">
        <v>46</v>
      </c>
      <c r="C6" s="68"/>
      <c r="D6" s="68"/>
      <c r="E6" s="68"/>
      <c r="F6" s="68"/>
      <c r="G6" s="68"/>
      <c r="H6" s="68"/>
      <c r="I6" s="68"/>
      <c r="J6" s="68"/>
      <c r="K6" s="68"/>
      <c r="L6" s="69"/>
    </row>
    <row r="7" spans="2:12" ht="15.75" thickBot="1" x14ac:dyDescent="0.3"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2:12" ht="19.5" thickBot="1" x14ac:dyDescent="0.35">
      <c r="B8" s="70" t="s">
        <v>47</v>
      </c>
      <c r="C8" s="71"/>
      <c r="D8" s="71"/>
      <c r="E8" s="71"/>
      <c r="F8" s="71"/>
      <c r="G8" s="71"/>
      <c r="H8" s="71"/>
      <c r="I8" s="71"/>
      <c r="J8" s="71"/>
      <c r="K8" s="71"/>
      <c r="L8" s="72"/>
    </row>
    <row r="10" spans="2:12" ht="15.75" thickBot="1" x14ac:dyDescent="0.3"/>
    <row r="11" spans="2:12" ht="16.5" thickBot="1" x14ac:dyDescent="0.3">
      <c r="B11" s="73" t="s">
        <v>48</v>
      </c>
      <c r="C11" s="74"/>
      <c r="D11" s="74"/>
      <c r="E11" s="74"/>
      <c r="F11" s="74"/>
      <c r="G11" s="74"/>
      <c r="H11" s="74"/>
      <c r="I11" s="74"/>
      <c r="J11" s="74"/>
      <c r="K11" s="74"/>
      <c r="L11" s="75"/>
    </row>
  </sheetData>
  <sheetProtection password="CE28" sheet="1" objects="1" scenarios="1"/>
  <mergeCells count="4">
    <mergeCell ref="B2:L4"/>
    <mergeCell ref="B6:L6"/>
    <mergeCell ref="B8:L8"/>
    <mergeCell ref="B11:L11"/>
  </mergeCells>
  <hyperlinks>
    <hyperlink ref="B6" r:id="rId1"/>
    <hyperlink ref="B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1:AA25"/>
  <sheetViews>
    <sheetView showGridLines="0" tabSelected="1" zoomScaleNormal="100" workbookViewId="0">
      <selection activeCell="D3" sqref="D3:D4"/>
    </sheetView>
  </sheetViews>
  <sheetFormatPr defaultRowHeight="15" x14ac:dyDescent="0.25"/>
  <cols>
    <col min="1" max="1" width="1" customWidth="1"/>
    <col min="2" max="2" width="1.28515625" customWidth="1"/>
    <col min="3" max="3" width="7" customWidth="1"/>
    <col min="4" max="4" width="14.85546875" customWidth="1"/>
    <col min="5" max="9" width="14.42578125" bestFit="1" customWidth="1"/>
    <col min="10" max="13" width="14.42578125" customWidth="1"/>
    <col min="14" max="14" width="14.42578125" bestFit="1" customWidth="1"/>
    <col min="15" max="15" width="1.42578125" customWidth="1"/>
    <col min="16" max="27" width="9.140625" hidden="1" customWidth="1"/>
    <col min="28" max="29" width="0" hidden="1" customWidth="1"/>
  </cols>
  <sheetData>
    <row r="1" spans="2:27" ht="3.75" customHeight="1" thickBot="1" x14ac:dyDescent="0.3"/>
    <row r="2" spans="2:27" ht="5.25" customHeight="1" thickBot="1" x14ac:dyDescent="0.3"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</row>
    <row r="3" spans="2:27" ht="20.25" customHeight="1" thickBot="1" x14ac:dyDescent="0.3">
      <c r="B3" s="25"/>
      <c r="C3" s="26"/>
      <c r="D3" s="76" t="s">
        <v>2</v>
      </c>
      <c r="E3" s="78" t="s">
        <v>7</v>
      </c>
      <c r="F3" s="79"/>
      <c r="G3" s="79"/>
      <c r="H3" s="79"/>
      <c r="I3" s="79"/>
      <c r="J3" s="79"/>
      <c r="K3" s="79"/>
      <c r="L3" s="79"/>
      <c r="M3" s="79"/>
      <c r="N3" s="80"/>
      <c r="O3" s="27"/>
      <c r="Q3" s="110">
        <f>AVERAGE(E5:E7)</f>
        <v>37</v>
      </c>
      <c r="R3" s="110">
        <f>AVERAGE(F5:F7)</f>
        <v>32.666666666666664</v>
      </c>
      <c r="S3" s="110">
        <f>AVERAGE(G5:G7)</f>
        <v>35.333333333333336</v>
      </c>
      <c r="T3" s="110">
        <f>AVERAGE(H5:H7)</f>
        <v>34.5</v>
      </c>
      <c r="U3" s="110" t="e">
        <f>AVERAGE(I5:I7)</f>
        <v>#DIV/0!</v>
      </c>
      <c r="V3" s="110" t="e">
        <f>AVERAGE(N5:N7)</f>
        <v>#DIV/0!</v>
      </c>
      <c r="W3" s="110" t="e">
        <f t="shared" ref="W3:Z3" si="0">AVERAGE(O5:O7)</f>
        <v>#DIV/0!</v>
      </c>
      <c r="X3" s="110" t="e">
        <f t="shared" si="0"/>
        <v>#DIV/0!</v>
      </c>
      <c r="Y3" s="110" t="e">
        <f t="shared" si="0"/>
        <v>#DIV/0!</v>
      </c>
      <c r="Z3" s="110" t="e">
        <f t="shared" si="0"/>
        <v>#DIV/0!</v>
      </c>
      <c r="AA3" s="112"/>
    </row>
    <row r="4" spans="2:27" ht="18" customHeight="1" thickBot="1" x14ac:dyDescent="0.3">
      <c r="B4" s="25"/>
      <c r="C4" s="26"/>
      <c r="D4" s="77"/>
      <c r="E4" s="46" t="s">
        <v>8</v>
      </c>
      <c r="F4" s="46" t="s">
        <v>9</v>
      </c>
      <c r="G4" s="46" t="s">
        <v>10</v>
      </c>
      <c r="H4" s="46" t="s">
        <v>11</v>
      </c>
      <c r="I4" s="46" t="s">
        <v>12</v>
      </c>
      <c r="J4" s="46" t="s">
        <v>13</v>
      </c>
      <c r="K4" s="46" t="s">
        <v>14</v>
      </c>
      <c r="L4" s="46" t="s">
        <v>15</v>
      </c>
      <c r="M4" s="46" t="s">
        <v>16</v>
      </c>
      <c r="N4" s="46" t="s">
        <v>38</v>
      </c>
      <c r="O4" s="27"/>
      <c r="Q4" s="110">
        <f>0.15*Q3</f>
        <v>5.55</v>
      </c>
      <c r="R4" s="110">
        <f t="shared" ref="R4:V4" si="1">0.15*R3</f>
        <v>4.8999999999999995</v>
      </c>
      <c r="S4" s="110">
        <f t="shared" si="1"/>
        <v>5.3</v>
      </c>
      <c r="T4" s="110">
        <f t="shared" si="1"/>
        <v>5.1749999999999998</v>
      </c>
      <c r="U4" s="110" t="e">
        <f t="shared" si="1"/>
        <v>#DIV/0!</v>
      </c>
      <c r="V4" s="110" t="e">
        <f t="shared" si="1"/>
        <v>#DIV/0!</v>
      </c>
      <c r="W4" s="110" t="e">
        <f t="shared" ref="W4" si="2">0.15*W3</f>
        <v>#DIV/0!</v>
      </c>
      <c r="X4" s="110" t="e">
        <f t="shared" ref="X4" si="3">0.15*X3</f>
        <v>#DIV/0!</v>
      </c>
      <c r="Y4" s="110" t="e">
        <f t="shared" ref="Y4" si="4">0.15*Y3</f>
        <v>#DIV/0!</v>
      </c>
      <c r="Z4" s="110" t="e">
        <f t="shared" ref="Z4" si="5">0.15*Z3</f>
        <v>#DIV/0!</v>
      </c>
      <c r="AA4" s="112"/>
    </row>
    <row r="5" spans="2:27" ht="19.5" thickBot="1" x14ac:dyDescent="0.3">
      <c r="B5" s="25"/>
      <c r="C5" s="26"/>
      <c r="D5" s="45">
        <v>1</v>
      </c>
      <c r="E5" s="32">
        <v>35</v>
      </c>
      <c r="F5" s="33">
        <v>37</v>
      </c>
      <c r="G5" s="33">
        <v>39</v>
      </c>
      <c r="H5" s="33">
        <v>33</v>
      </c>
      <c r="I5" s="33"/>
      <c r="J5" s="47"/>
      <c r="K5" s="47"/>
      <c r="L5" s="47"/>
      <c r="M5" s="47"/>
      <c r="N5" s="34"/>
      <c r="O5" s="27"/>
      <c r="Q5" s="110" t="str">
        <f>IF(E5="","",IF(ABS(Q3-E5)/Q3&gt;0.15,"-","ok"))</f>
        <v>ok</v>
      </c>
      <c r="R5" s="110" t="str">
        <f t="shared" ref="R5:Z5" si="6">IF(F5="","",IF(ABS(R3-F5)/R3&gt;0.15,"-","ok"))</f>
        <v>ok</v>
      </c>
      <c r="S5" s="110" t="str">
        <f t="shared" si="6"/>
        <v>ok</v>
      </c>
      <c r="T5" s="110" t="str">
        <f t="shared" si="6"/>
        <v>ok</v>
      </c>
      <c r="U5" s="110" t="str">
        <f t="shared" si="6"/>
        <v/>
      </c>
      <c r="V5" s="110" t="str">
        <f t="shared" si="6"/>
        <v/>
      </c>
      <c r="W5" s="110" t="str">
        <f t="shared" si="6"/>
        <v/>
      </c>
      <c r="X5" s="110" t="str">
        <f t="shared" si="6"/>
        <v/>
      </c>
      <c r="Y5" s="110" t="str">
        <f t="shared" si="6"/>
        <v/>
      </c>
      <c r="Z5" s="110" t="str">
        <f t="shared" si="6"/>
        <v/>
      </c>
      <c r="AA5" s="112"/>
    </row>
    <row r="6" spans="2:27" ht="19.5" thickBot="1" x14ac:dyDescent="0.3">
      <c r="B6" s="25"/>
      <c r="C6" s="26"/>
      <c r="D6" s="45">
        <v>2</v>
      </c>
      <c r="E6" s="35">
        <v>37</v>
      </c>
      <c r="F6" s="31">
        <v>30</v>
      </c>
      <c r="G6" s="31">
        <v>30</v>
      </c>
      <c r="H6" s="31">
        <v>36</v>
      </c>
      <c r="I6" s="31"/>
      <c r="J6" s="48"/>
      <c r="K6" s="48"/>
      <c r="L6" s="48"/>
      <c r="M6" s="48"/>
      <c r="N6" s="36"/>
      <c r="O6" s="27"/>
      <c r="Q6" s="110" t="str">
        <f>IF(E6="","",IF(ABS(Q3-E6)/Q3&gt;0.15,"-","ok"))</f>
        <v>ok</v>
      </c>
      <c r="R6" s="110" t="str">
        <f t="shared" ref="R6:Z6" si="7">IF(F6="","",IF(ABS(R3-F6)/R3&gt;0.15,"-","ok"))</f>
        <v>ok</v>
      </c>
      <c r="S6" s="110" t="str">
        <f t="shared" si="7"/>
        <v>-</v>
      </c>
      <c r="T6" s="110" t="str">
        <f t="shared" si="7"/>
        <v>ok</v>
      </c>
      <c r="U6" s="110" t="str">
        <f t="shared" si="7"/>
        <v/>
      </c>
      <c r="V6" s="110" t="str">
        <f t="shared" si="7"/>
        <v/>
      </c>
      <c r="W6" s="110" t="str">
        <f t="shared" si="7"/>
        <v/>
      </c>
      <c r="X6" s="110" t="str">
        <f t="shared" si="7"/>
        <v/>
      </c>
      <c r="Y6" s="110" t="str">
        <f t="shared" si="7"/>
        <v/>
      </c>
      <c r="Z6" s="110" t="str">
        <f t="shared" si="7"/>
        <v/>
      </c>
      <c r="AA6" s="112"/>
    </row>
    <row r="7" spans="2:27" ht="19.5" thickBot="1" x14ac:dyDescent="0.3">
      <c r="B7" s="25"/>
      <c r="C7" s="26"/>
      <c r="D7" s="45">
        <v>3</v>
      </c>
      <c r="E7" s="37">
        <v>39</v>
      </c>
      <c r="F7" s="38">
        <v>31</v>
      </c>
      <c r="G7" s="38">
        <v>37</v>
      </c>
      <c r="H7" s="38"/>
      <c r="I7" s="38"/>
      <c r="J7" s="49"/>
      <c r="K7" s="49"/>
      <c r="L7" s="49"/>
      <c r="M7" s="49"/>
      <c r="N7" s="39"/>
      <c r="O7" s="27"/>
      <c r="Q7" s="110" t="str">
        <f>IF(E7="","",IF(ABS(Q3-E7)/Q3&gt;0.15,"-","ok"))</f>
        <v>ok</v>
      </c>
      <c r="R7" s="110" t="str">
        <f t="shared" ref="R7:Z7" si="8">IF(F7="","",IF(ABS(R3-F7)/R3&gt;0.15,"-","ok"))</f>
        <v>ok</v>
      </c>
      <c r="S7" s="110" t="str">
        <f t="shared" si="8"/>
        <v>ok</v>
      </c>
      <c r="T7" s="110" t="str">
        <f t="shared" si="8"/>
        <v/>
      </c>
      <c r="U7" s="110" t="str">
        <f t="shared" si="8"/>
        <v/>
      </c>
      <c r="V7" s="110" t="str">
        <f t="shared" si="8"/>
        <v/>
      </c>
      <c r="W7" s="110" t="str">
        <f t="shared" si="8"/>
        <v/>
      </c>
      <c r="X7" s="110" t="str">
        <f t="shared" si="8"/>
        <v/>
      </c>
      <c r="Y7" s="110" t="str">
        <f t="shared" si="8"/>
        <v/>
      </c>
      <c r="Z7" s="110" t="str">
        <f t="shared" si="8"/>
        <v/>
      </c>
      <c r="AA7" s="112"/>
    </row>
    <row r="8" spans="2:27" ht="21" thickBot="1" x14ac:dyDescent="0.3">
      <c r="B8" s="25"/>
      <c r="C8" s="26"/>
      <c r="D8" s="44" t="s">
        <v>35</v>
      </c>
      <c r="E8" s="42">
        <f t="shared" ref="E8:N8" si="9">IF(ISERROR(AVERAGE(E5:E7)),"",(AVERAGE(E5:E7)))</f>
        <v>37</v>
      </c>
      <c r="F8" s="43">
        <f t="shared" si="9"/>
        <v>32.666666666666664</v>
      </c>
      <c r="G8" s="43">
        <f t="shared" si="9"/>
        <v>35.333333333333336</v>
      </c>
      <c r="H8" s="43">
        <f t="shared" si="9"/>
        <v>34.5</v>
      </c>
      <c r="I8" s="43" t="str">
        <f t="shared" si="9"/>
        <v/>
      </c>
      <c r="J8" s="43" t="str">
        <f t="shared" si="9"/>
        <v/>
      </c>
      <c r="K8" s="43" t="str">
        <f t="shared" si="9"/>
        <v/>
      </c>
      <c r="L8" s="43" t="str">
        <f t="shared" si="9"/>
        <v/>
      </c>
      <c r="M8" s="43" t="str">
        <f t="shared" si="9"/>
        <v/>
      </c>
      <c r="N8" s="43" t="str">
        <f t="shared" si="9"/>
        <v/>
      </c>
      <c r="O8" s="27"/>
      <c r="Q8" s="112" t="str">
        <f>IF(OR(Q5="-",Q6="-",Q7="-"),"red","kabul")</f>
        <v>kabul</v>
      </c>
      <c r="R8" s="112" t="str">
        <f t="shared" ref="R8:Z8" si="10">IF(OR(R5="-",R6="-",R7="-"),"red","kabul")</f>
        <v>kabul</v>
      </c>
      <c r="S8" s="112" t="str">
        <f t="shared" si="10"/>
        <v>red</v>
      </c>
      <c r="T8" s="112" t="str">
        <f t="shared" si="10"/>
        <v>kabul</v>
      </c>
      <c r="U8" s="112" t="str">
        <f t="shared" si="10"/>
        <v>kabul</v>
      </c>
      <c r="V8" s="112" t="str">
        <f t="shared" si="10"/>
        <v>kabul</v>
      </c>
      <c r="W8" s="112" t="str">
        <f t="shared" si="10"/>
        <v>kabul</v>
      </c>
      <c r="X8" s="112" t="str">
        <f t="shared" si="10"/>
        <v>kabul</v>
      </c>
      <c r="Y8" s="112" t="str">
        <f t="shared" si="10"/>
        <v>kabul</v>
      </c>
      <c r="Z8" s="112" t="str">
        <f t="shared" si="10"/>
        <v>kabul</v>
      </c>
      <c r="AA8" s="112"/>
    </row>
    <row r="9" spans="2:27" ht="11.25" customHeight="1" thickBot="1" x14ac:dyDescent="0.3">
      <c r="B9" s="25"/>
      <c r="C9" s="26"/>
      <c r="D9" s="26"/>
      <c r="E9" s="40" t="str">
        <f>IF(E5="","",Q10)</f>
        <v>kabul</v>
      </c>
      <c r="F9" s="40" t="str">
        <f t="shared" ref="F9:N9" si="11">IF(F5="","",R10)</f>
        <v>kabul</v>
      </c>
      <c r="G9" s="40" t="str">
        <f t="shared" si="11"/>
        <v>red</v>
      </c>
      <c r="H9" s="40" t="str">
        <f t="shared" si="11"/>
        <v>kabul</v>
      </c>
      <c r="I9" s="40" t="str">
        <f t="shared" si="11"/>
        <v/>
      </c>
      <c r="J9" s="40" t="str">
        <f t="shared" si="11"/>
        <v/>
      </c>
      <c r="K9" s="40" t="str">
        <f t="shared" si="11"/>
        <v/>
      </c>
      <c r="L9" s="40" t="str">
        <f t="shared" si="11"/>
        <v/>
      </c>
      <c r="M9" s="40" t="str">
        <f t="shared" si="11"/>
        <v/>
      </c>
      <c r="N9" s="41" t="str">
        <f t="shared" si="11"/>
        <v/>
      </c>
      <c r="O9" s="27"/>
      <c r="Q9" s="112">
        <f>COUNT(E5:E7)</f>
        <v>3</v>
      </c>
      <c r="R9" s="112">
        <f t="shared" ref="R9:Z9" si="12">COUNT(F5:F7)</f>
        <v>3</v>
      </c>
      <c r="S9" s="112">
        <f t="shared" si="12"/>
        <v>3</v>
      </c>
      <c r="T9" s="112">
        <f t="shared" si="12"/>
        <v>2</v>
      </c>
      <c r="U9" s="112">
        <f t="shared" si="12"/>
        <v>0</v>
      </c>
      <c r="V9" s="112">
        <f t="shared" si="12"/>
        <v>0</v>
      </c>
      <c r="W9" s="112">
        <f t="shared" si="12"/>
        <v>0</v>
      </c>
      <c r="X9" s="112">
        <f t="shared" si="12"/>
        <v>0</v>
      </c>
      <c r="Y9" s="112">
        <f t="shared" si="12"/>
        <v>0</v>
      </c>
      <c r="Z9" s="112">
        <f t="shared" si="12"/>
        <v>0</v>
      </c>
      <c r="AA9" s="112"/>
    </row>
    <row r="10" spans="2:27" ht="12.75" customHeight="1" thickBot="1" x14ac:dyDescent="0.3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7"/>
      <c r="Q10" s="112" t="str">
        <f>IF(AND(Q8="kabul",OR(Q9=2,Q9=3)),"kabul","red")</f>
        <v>kabul</v>
      </c>
      <c r="R10" s="112" t="str">
        <f t="shared" ref="R10:Z10" si="13">IF(AND(R8="kabul",OR(R9=2,R9=3)),"kabul","red")</f>
        <v>kabul</v>
      </c>
      <c r="S10" s="112" t="str">
        <f t="shared" si="13"/>
        <v>red</v>
      </c>
      <c r="T10" s="112" t="str">
        <f t="shared" si="13"/>
        <v>kabul</v>
      </c>
      <c r="U10" s="112" t="str">
        <f t="shared" si="13"/>
        <v>red</v>
      </c>
      <c r="V10" s="112" t="str">
        <f t="shared" si="13"/>
        <v>red</v>
      </c>
      <c r="W10" s="112" t="str">
        <f t="shared" si="13"/>
        <v>red</v>
      </c>
      <c r="X10" s="112" t="str">
        <f t="shared" si="13"/>
        <v>red</v>
      </c>
      <c r="Y10" s="112" t="str">
        <f t="shared" si="13"/>
        <v>red</v>
      </c>
      <c r="Z10" s="112" t="str">
        <f t="shared" si="13"/>
        <v>red</v>
      </c>
      <c r="AA10" s="112"/>
    </row>
    <row r="11" spans="2:27" ht="30.75" customHeight="1" thickBot="1" x14ac:dyDescent="0.3">
      <c r="B11" s="25"/>
      <c r="C11" s="81" t="s">
        <v>36</v>
      </c>
      <c r="D11" s="82"/>
      <c r="E11" s="83"/>
      <c r="F11" s="9"/>
      <c r="G11" s="19" t="s">
        <v>27</v>
      </c>
      <c r="H11" s="19" t="s">
        <v>21</v>
      </c>
      <c r="I11" s="19" t="s">
        <v>22</v>
      </c>
      <c r="J11" s="53"/>
      <c r="K11" s="53"/>
      <c r="L11" s="53"/>
      <c r="M11" s="53"/>
      <c r="N11" s="26"/>
      <c r="O11" s="27"/>
      <c r="P11" s="7"/>
    </row>
    <row r="12" spans="2:27" ht="16.5" customHeight="1" thickBot="1" x14ac:dyDescent="0.3">
      <c r="B12" s="25"/>
      <c r="C12" s="84"/>
      <c r="D12" s="10" t="s">
        <v>19</v>
      </c>
      <c r="E12" s="15">
        <f>COUNT(E5:N5)</f>
        <v>4</v>
      </c>
      <c r="F12" s="26"/>
      <c r="G12" s="18" t="s">
        <v>8</v>
      </c>
      <c r="H12" s="87" t="str">
        <f>IF(E5="","",IFERROR(IF(Q12="UYGULANMAZ","UYGULANMAZ",IF(E14&gt;=Q12,"UYGUN","UYGUN DEĞİL")),""))</f>
        <v>UYGUN DEĞİL</v>
      </c>
      <c r="I12" s="20" t="str">
        <f>IF(AA12="red","",IFERROR(IF(P12="","",IFERROR(IF(P12&gt;=R12,"UYGUN","UYGUN DEĞİL"),"")),""))</f>
        <v>UYGUN</v>
      </c>
      <c r="J12" s="50"/>
      <c r="K12" s="91" t="s">
        <v>48</v>
      </c>
      <c r="L12" s="92"/>
      <c r="M12" s="92"/>
      <c r="N12" s="93"/>
      <c r="O12" s="27"/>
      <c r="P12" s="7">
        <f>IF($E$15=Sheet4!$A$17,E8*0.95,E8)</f>
        <v>37</v>
      </c>
      <c r="Q12">
        <f>IF(OR($E$12=2,$E$12=3,$E$12=4),$E$13+1,IF(OR($E$12=5,$E$12=6),$E$13+2,"UYGULANMAZ"))</f>
        <v>38</v>
      </c>
      <c r="R12">
        <f>$E$13-4</f>
        <v>33</v>
      </c>
      <c r="AA12" t="str">
        <f>E9</f>
        <v>kabul</v>
      </c>
    </row>
    <row r="13" spans="2:27" ht="16.5" customHeight="1" x14ac:dyDescent="0.25">
      <c r="B13" s="25"/>
      <c r="C13" s="85"/>
      <c r="D13" s="11" t="s">
        <v>41</v>
      </c>
      <c r="E13" s="16">
        <f>IFERROR(IF(E15=Sheet4!A15,LOOKUP(D3,Sheet4!A4:A11,Sheet4!B4:B11),LOOKUP(D3,Sheet4!A4:A11,Sheet4!C4:C11)),"")</f>
        <v>37</v>
      </c>
      <c r="F13" s="26"/>
      <c r="G13" s="18" t="s">
        <v>9</v>
      </c>
      <c r="H13" s="88"/>
      <c r="I13" s="20" t="str">
        <f t="shared" ref="I13:I21" si="14">IF(AA13="red","",IFERROR(IF(P13="","",IFERROR(IF(P13&gt;=R13,"UYGUN","UYGUN DEĞİL"),"")),""))</f>
        <v>UYGUN DEĞİL</v>
      </c>
      <c r="J13" s="50"/>
      <c r="K13" s="50"/>
      <c r="L13" s="50"/>
      <c r="M13" s="50"/>
      <c r="N13" s="26"/>
      <c r="O13" s="27"/>
      <c r="P13" s="7">
        <f>IF($E$15=Sheet4!$A$17,F8*0.95,F8)</f>
        <v>32.666666666666664</v>
      </c>
      <c r="Q13">
        <f t="shared" ref="Q13:Q21" si="15">IF(OR($E$12=2,$E$12=3,$E$12=4),$E$13+1,IF(OR($E$12=5,$E$12=6),$E$13+2,"UYGULANMAZ"))</f>
        <v>38</v>
      </c>
      <c r="R13">
        <f t="shared" ref="R13:R21" si="16">$E$13-4</f>
        <v>33</v>
      </c>
      <c r="AA13" t="str">
        <f>F9</f>
        <v>kabul</v>
      </c>
    </row>
    <row r="14" spans="2:27" ht="16.5" customHeight="1" x14ac:dyDescent="0.25">
      <c r="B14" s="25"/>
      <c r="C14" s="85"/>
      <c r="D14" s="11" t="s">
        <v>42</v>
      </c>
      <c r="E14" s="17">
        <f>IFERROR(AVERAGE(E8:N8),"")</f>
        <v>34.875</v>
      </c>
      <c r="F14" s="26"/>
      <c r="G14" s="18" t="s">
        <v>10</v>
      </c>
      <c r="H14" s="88"/>
      <c r="I14" s="20" t="str">
        <f t="shared" si="14"/>
        <v/>
      </c>
      <c r="J14" s="50"/>
      <c r="K14" s="50"/>
      <c r="L14" s="50"/>
      <c r="M14" s="50"/>
      <c r="N14" s="26"/>
      <c r="O14" s="27"/>
      <c r="P14" s="7">
        <f>IF($E$15=Sheet4!$A$17,G8*0.95,G8)</f>
        <v>35.333333333333336</v>
      </c>
      <c r="Q14">
        <f t="shared" si="15"/>
        <v>38</v>
      </c>
      <c r="R14">
        <f t="shared" si="16"/>
        <v>33</v>
      </c>
      <c r="AA14" t="str">
        <f>G9</f>
        <v>red</v>
      </c>
    </row>
    <row r="15" spans="2:27" ht="16.5" customHeight="1" x14ac:dyDescent="0.25">
      <c r="B15" s="25"/>
      <c r="C15" s="85"/>
      <c r="D15" s="11" t="s">
        <v>28</v>
      </c>
      <c r="E15" s="57" t="s">
        <v>29</v>
      </c>
      <c r="F15" s="54" t="str">
        <f>Sheet4!L4</f>
        <v/>
      </c>
      <c r="G15" s="18" t="s">
        <v>11</v>
      </c>
      <c r="H15" s="88"/>
      <c r="I15" s="20" t="str">
        <f t="shared" si="14"/>
        <v>UYGUN</v>
      </c>
      <c r="J15" s="50"/>
      <c r="K15" s="50"/>
      <c r="L15" s="50"/>
      <c r="M15" s="50"/>
      <c r="N15" s="26"/>
      <c r="O15" s="27"/>
      <c r="P15" s="7">
        <f>IF($E$15=Sheet4!$A$17,H8*0.95,H8)</f>
        <v>34.5</v>
      </c>
      <c r="Q15">
        <f t="shared" si="15"/>
        <v>38</v>
      </c>
      <c r="R15">
        <f t="shared" si="16"/>
        <v>33</v>
      </c>
      <c r="AA15" t="str">
        <f>H9</f>
        <v>kabul</v>
      </c>
    </row>
    <row r="16" spans="2:27" ht="16.5" customHeight="1" x14ac:dyDescent="0.25">
      <c r="B16" s="25"/>
      <c r="C16" s="85"/>
      <c r="D16" s="101" t="s">
        <v>43</v>
      </c>
      <c r="E16" s="103">
        <v>120</v>
      </c>
      <c r="F16" s="26"/>
      <c r="G16" s="18" t="s">
        <v>12</v>
      </c>
      <c r="H16" s="88"/>
      <c r="I16" s="20" t="str">
        <f t="shared" si="14"/>
        <v/>
      </c>
      <c r="J16" s="50"/>
      <c r="K16" s="50"/>
      <c r="L16" s="50"/>
      <c r="M16" s="50"/>
      <c r="N16" s="26"/>
      <c r="O16" s="27"/>
      <c r="P16" s="7" t="str">
        <f>IF($E$15=Sheet4!$A$17,I8*0.95,I8)</f>
        <v/>
      </c>
      <c r="Q16">
        <f t="shared" si="15"/>
        <v>38</v>
      </c>
      <c r="R16">
        <f t="shared" si="16"/>
        <v>33</v>
      </c>
      <c r="AA16" t="str">
        <f>I9</f>
        <v/>
      </c>
    </row>
    <row r="17" spans="2:27" ht="16.5" customHeight="1" x14ac:dyDescent="0.25">
      <c r="B17" s="25"/>
      <c r="C17" s="85"/>
      <c r="D17" s="102"/>
      <c r="E17" s="104"/>
      <c r="F17" s="26"/>
      <c r="G17" s="18" t="s">
        <v>13</v>
      </c>
      <c r="H17" s="88"/>
      <c r="I17" s="20" t="str">
        <f t="shared" si="14"/>
        <v/>
      </c>
      <c r="J17" s="50"/>
      <c r="K17" s="50"/>
      <c r="L17" s="50"/>
      <c r="M17" s="50"/>
      <c r="N17" s="26"/>
      <c r="O17" s="27"/>
      <c r="P17" s="7" t="str">
        <f>IF($E$15=Sheet4!$A$17,J8*0.95,J8)</f>
        <v/>
      </c>
      <c r="Q17">
        <f t="shared" si="15"/>
        <v>38</v>
      </c>
      <c r="R17">
        <f t="shared" si="16"/>
        <v>33</v>
      </c>
      <c r="AA17" t="str">
        <f>J9</f>
        <v/>
      </c>
    </row>
    <row r="18" spans="2:27" ht="16.5" customHeight="1" x14ac:dyDescent="0.25">
      <c r="B18" s="25"/>
      <c r="C18" s="85"/>
      <c r="D18" s="105" t="s">
        <v>44</v>
      </c>
      <c r="E18" s="107">
        <f>Sheet4!H4</f>
        <v>4</v>
      </c>
      <c r="F18" s="109" t="str">
        <f>IF(E5="","",IF(E18=E12,"Uygun",IF(E12&lt;E18,"az numune","")))</f>
        <v>Uygun</v>
      </c>
      <c r="G18" s="18" t="s">
        <v>14</v>
      </c>
      <c r="H18" s="88"/>
      <c r="I18" s="20" t="str">
        <f t="shared" si="14"/>
        <v/>
      </c>
      <c r="J18" s="50"/>
      <c r="K18" s="50"/>
      <c r="L18" s="50"/>
      <c r="M18" s="50"/>
      <c r="N18" s="26"/>
      <c r="O18" s="27"/>
      <c r="P18" s="7" t="str">
        <f>IF($E$15=Sheet4!$A$17,K8*0.95,K8)</f>
        <v/>
      </c>
      <c r="Q18">
        <f t="shared" si="15"/>
        <v>38</v>
      </c>
      <c r="R18">
        <f t="shared" si="16"/>
        <v>33</v>
      </c>
      <c r="AA18" t="str">
        <f>K9</f>
        <v/>
      </c>
    </row>
    <row r="19" spans="2:27" ht="16.5" customHeight="1" x14ac:dyDescent="0.25">
      <c r="B19" s="25"/>
      <c r="C19" s="85"/>
      <c r="D19" s="106"/>
      <c r="E19" s="108"/>
      <c r="F19" s="109"/>
      <c r="G19" s="18" t="s">
        <v>15</v>
      </c>
      <c r="H19" s="88"/>
      <c r="I19" s="20" t="str">
        <f t="shared" si="14"/>
        <v/>
      </c>
      <c r="J19" s="50"/>
      <c r="K19" s="50"/>
      <c r="L19" s="50"/>
      <c r="M19" s="50"/>
      <c r="N19" s="26"/>
      <c r="O19" s="27"/>
      <c r="P19" s="7" t="str">
        <f>IF($E$15=Sheet4!$A$17,L8*0.95,L8)</f>
        <v/>
      </c>
      <c r="Q19">
        <f t="shared" si="15"/>
        <v>38</v>
      </c>
      <c r="R19">
        <f t="shared" si="16"/>
        <v>33</v>
      </c>
      <c r="AA19" t="str">
        <f>L9</f>
        <v/>
      </c>
    </row>
    <row r="20" spans="2:27" ht="15.75" x14ac:dyDescent="0.25">
      <c r="B20" s="25"/>
      <c r="C20" s="85"/>
      <c r="D20" s="90" t="s">
        <v>20</v>
      </c>
      <c r="E20" s="90"/>
      <c r="F20" s="26"/>
      <c r="G20" s="18" t="s">
        <v>16</v>
      </c>
      <c r="H20" s="88"/>
      <c r="I20" s="20" t="str">
        <f t="shared" si="14"/>
        <v/>
      </c>
      <c r="J20" s="50"/>
      <c r="K20" s="50"/>
      <c r="L20" s="50"/>
      <c r="M20" s="50"/>
      <c r="N20" s="26"/>
      <c r="O20" s="27"/>
      <c r="P20" s="7" t="str">
        <f>IF($E$15=Sheet4!$A$17,M8*0.95,M8)</f>
        <v/>
      </c>
      <c r="Q20">
        <f t="shared" si="15"/>
        <v>38</v>
      </c>
      <c r="R20">
        <f t="shared" si="16"/>
        <v>33</v>
      </c>
      <c r="AA20" t="str">
        <f>M9</f>
        <v/>
      </c>
    </row>
    <row r="21" spans="2:27" ht="15.75" x14ac:dyDescent="0.25">
      <c r="B21" s="25"/>
      <c r="C21" s="86"/>
      <c r="D21" s="13" t="s">
        <v>21</v>
      </c>
      <c r="E21" s="13" t="s">
        <v>22</v>
      </c>
      <c r="F21" s="26"/>
      <c r="G21" s="18" t="s">
        <v>38</v>
      </c>
      <c r="H21" s="89"/>
      <c r="I21" s="20" t="str">
        <f t="shared" si="14"/>
        <v/>
      </c>
      <c r="J21" s="50"/>
      <c r="K21" s="50"/>
      <c r="L21" s="50"/>
      <c r="M21" s="50"/>
      <c r="N21" s="26"/>
      <c r="O21" s="27"/>
      <c r="P21" s="7" t="str">
        <f>IF($E$15=Sheet4!$A$17,N8*0.95,N8)</f>
        <v/>
      </c>
      <c r="Q21">
        <f t="shared" si="15"/>
        <v>38</v>
      </c>
      <c r="R21">
        <f t="shared" si="16"/>
        <v>33</v>
      </c>
      <c r="AA21" t="str">
        <f>N9</f>
        <v/>
      </c>
    </row>
    <row r="22" spans="2:27" ht="18" x14ac:dyDescent="0.25">
      <c r="B22" s="25"/>
      <c r="C22" s="12" t="s">
        <v>23</v>
      </c>
      <c r="D22" s="14" t="s">
        <v>26</v>
      </c>
      <c r="E22" s="14" t="s">
        <v>40</v>
      </c>
      <c r="F22" s="26"/>
      <c r="G22" s="94" t="s">
        <v>34</v>
      </c>
      <c r="H22" s="21" t="str">
        <f>H12</f>
        <v>UYGUN DEĞİL</v>
      </c>
      <c r="I22" s="21" t="str">
        <f>IF(E5="","",IF(D3=Sheet4!A3,"",IF(OR(I12="UYGUN DEĞİL",I13="UYGUN DEĞİL",I14="UYGUN DEĞİL",I15="UYGUN DEĞİL",I16="UYGUN DEĞİL",I17="UYGUN DEĞİL",I18="UYGUN DEĞİL",I19="UYGUN DEĞİL",I20="UYGUN DEĞİL",I21="UYGUN DEĞİL"),"UYGUN DEĞİL","UYGUN")))</f>
        <v>UYGUN DEĞİL</v>
      </c>
      <c r="J22" s="51"/>
      <c r="K22" s="51"/>
      <c r="L22" s="51"/>
      <c r="M22" s="51"/>
      <c r="N22" s="26"/>
      <c r="O22" s="27"/>
      <c r="P22" s="7" t="str">
        <f>N8</f>
        <v/>
      </c>
    </row>
    <row r="23" spans="2:27" ht="21" x14ac:dyDescent="0.25">
      <c r="B23" s="25"/>
      <c r="C23" s="12" t="s">
        <v>24</v>
      </c>
      <c r="D23" s="14" t="s">
        <v>32</v>
      </c>
      <c r="E23" s="14" t="s">
        <v>31</v>
      </c>
      <c r="F23" s="26"/>
      <c r="G23" s="95"/>
      <c r="H23" s="97" t="str">
        <f>IF(E5="","",IF(D3=Sheet4!A3,"",IF(AND(H22="UYGUN",I22="UYGUN"),"UYGUN","UYGUN DEĞİL")))</f>
        <v>UYGUN DEĞİL</v>
      </c>
      <c r="I23" s="98"/>
      <c r="J23" s="52"/>
      <c r="K23" s="52"/>
      <c r="L23" s="52"/>
      <c r="M23" s="52"/>
      <c r="N23" s="26"/>
      <c r="O23" s="27"/>
    </row>
    <row r="24" spans="2:27" ht="21" x14ac:dyDescent="0.25">
      <c r="B24" s="25"/>
      <c r="C24" s="12" t="s">
        <v>25</v>
      </c>
      <c r="D24" s="14" t="s">
        <v>33</v>
      </c>
      <c r="E24" s="14" t="s">
        <v>31</v>
      </c>
      <c r="F24" s="26"/>
      <c r="G24" s="96"/>
      <c r="H24" s="99"/>
      <c r="I24" s="100"/>
      <c r="J24" s="52"/>
      <c r="K24" s="52"/>
      <c r="L24" s="52"/>
      <c r="M24" s="52"/>
      <c r="N24" s="26"/>
      <c r="O24" s="27"/>
    </row>
    <row r="25" spans="2:27" ht="7.5" customHeight="1" thickBot="1" x14ac:dyDescent="0.3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30"/>
    </row>
  </sheetData>
  <sheetProtection password="CE28" sheet="1" objects="1" scenarios="1"/>
  <dataConsolidate/>
  <mergeCells count="14">
    <mergeCell ref="G22:G24"/>
    <mergeCell ref="H23:I24"/>
    <mergeCell ref="D16:D17"/>
    <mergeCell ref="E16:E17"/>
    <mergeCell ref="D18:D19"/>
    <mergeCell ref="E18:E19"/>
    <mergeCell ref="F18:F19"/>
    <mergeCell ref="D3:D4"/>
    <mergeCell ref="E3:N3"/>
    <mergeCell ref="C11:E11"/>
    <mergeCell ref="C12:C21"/>
    <mergeCell ref="H12:H21"/>
    <mergeCell ref="D20:E20"/>
    <mergeCell ref="K12:N12"/>
  </mergeCells>
  <conditionalFormatting sqref="E9:N9">
    <cfRule type="cellIs" dxfId="26" priority="28" operator="equal">
      <formula>"kabul"</formula>
    </cfRule>
    <cfRule type="cellIs" dxfId="25" priority="29" operator="equal">
      <formula>"red"</formula>
    </cfRule>
  </conditionalFormatting>
  <conditionalFormatting sqref="H23:I24">
    <cfRule type="cellIs" dxfId="24" priority="22" operator="equal">
      <formula>"UYGUN"</formula>
    </cfRule>
    <cfRule type="cellIs" dxfId="23" priority="23" operator="equal">
      <formula>"UYGUN DEĞİL"</formula>
    </cfRule>
  </conditionalFormatting>
  <conditionalFormatting sqref="H22:I22">
    <cfRule type="cellIs" dxfId="22" priority="10" operator="equal">
      <formula>"UYGUN"</formula>
    </cfRule>
    <cfRule type="cellIs" dxfId="21" priority="11" operator="equal">
      <formula>"UYGUN DEĞİL"</formula>
    </cfRule>
  </conditionalFormatting>
  <conditionalFormatting sqref="I13">
    <cfRule type="expression" dxfId="20" priority="9">
      <formula>IF(AND($F$9="red",$I$13=""),1)</formula>
    </cfRule>
  </conditionalFormatting>
  <conditionalFormatting sqref="I14">
    <cfRule type="expression" dxfId="19" priority="8">
      <formula>IF(AND($G$9="red",$I$14=""),1)</formula>
    </cfRule>
  </conditionalFormatting>
  <conditionalFormatting sqref="I15">
    <cfRule type="expression" dxfId="18" priority="7">
      <formula>IF(AND($H$9="red",$I$15=""),1)</formula>
    </cfRule>
  </conditionalFormatting>
  <conditionalFormatting sqref="I16">
    <cfRule type="expression" dxfId="17" priority="6">
      <formula>IF(AND($I$9="red",$I$16=""),1)</formula>
    </cfRule>
  </conditionalFormatting>
  <conditionalFormatting sqref="I17">
    <cfRule type="expression" dxfId="16" priority="5">
      <formula>IF(AND($J$9="red",$I$17=""),1)</formula>
    </cfRule>
  </conditionalFormatting>
  <conditionalFormatting sqref="I18">
    <cfRule type="expression" dxfId="15" priority="4">
      <formula>IF(AND($K$9="red",$I$18=""),1)</formula>
    </cfRule>
  </conditionalFormatting>
  <conditionalFormatting sqref="I19">
    <cfRule type="expression" dxfId="14" priority="3">
      <formula>IF(AND($L$9="red",$I$19=""),1)</formula>
    </cfRule>
  </conditionalFormatting>
  <conditionalFormatting sqref="I20">
    <cfRule type="expression" dxfId="13" priority="2">
      <formula>IF(AND($M$9="red",$I$20=""),1)</formula>
    </cfRule>
  </conditionalFormatting>
  <conditionalFormatting sqref="I21">
    <cfRule type="expression" dxfId="12" priority="1">
      <formula>IF(AND($N$9="red",$I$21=""),1)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Sheet4!$A$15:$A$17</xm:f>
          </x14:formula1>
          <xm:sqref>E15</xm:sqref>
        </x14:dataValidation>
        <x14:dataValidation type="list" allowBlank="1" showInputMessage="1" showErrorMessage="1">
          <x14:formula1>
            <xm:f>Sheet4!$A$3:$A$11</xm:f>
          </x14:formula1>
          <xm:sqref>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X23"/>
  <sheetViews>
    <sheetView showGridLines="0" workbookViewId="0">
      <selection activeCell="D3" sqref="D3:D4"/>
    </sheetView>
  </sheetViews>
  <sheetFormatPr defaultRowHeight="15" x14ac:dyDescent="0.25"/>
  <cols>
    <col min="1" max="1" width="1" customWidth="1"/>
    <col min="2" max="2" width="1.28515625" customWidth="1"/>
    <col min="3" max="3" width="6.7109375" customWidth="1"/>
    <col min="4" max="4" width="14.85546875" customWidth="1"/>
    <col min="5" max="10" width="14.42578125" bestFit="1" customWidth="1"/>
    <col min="11" max="11" width="1.42578125" customWidth="1"/>
    <col min="12" max="12" width="9.140625" hidden="1" customWidth="1"/>
    <col min="13" max="14" width="0" hidden="1" customWidth="1"/>
    <col min="15" max="24" width="9.140625" hidden="1" customWidth="1"/>
  </cols>
  <sheetData>
    <row r="1" spans="2:21" ht="3.75" customHeight="1" thickBot="1" x14ac:dyDescent="0.3"/>
    <row r="2" spans="2:21" ht="5.25" customHeight="1" thickBot="1" x14ac:dyDescent="0.3">
      <c r="B2" s="22"/>
      <c r="C2" s="23"/>
      <c r="D2" s="23"/>
      <c r="E2" s="23"/>
      <c r="F2" s="23"/>
      <c r="G2" s="23"/>
      <c r="H2" s="23"/>
      <c r="I2" s="23"/>
      <c r="J2" s="23"/>
      <c r="K2" s="24"/>
    </row>
    <row r="3" spans="2:21" ht="20.25" customHeight="1" thickBot="1" x14ac:dyDescent="0.3">
      <c r="B3" s="25"/>
      <c r="C3" s="26"/>
      <c r="D3" s="76" t="s">
        <v>2</v>
      </c>
      <c r="E3" s="78" t="s">
        <v>7</v>
      </c>
      <c r="F3" s="79"/>
      <c r="G3" s="79"/>
      <c r="H3" s="79"/>
      <c r="I3" s="79"/>
      <c r="J3" s="80"/>
      <c r="K3" s="27"/>
      <c r="P3" s="7">
        <f>AVERAGE(E5:E7)</f>
        <v>39</v>
      </c>
      <c r="Q3" s="7">
        <f t="shared" ref="Q3:U3" si="0">AVERAGE(F5:F7)</f>
        <v>40</v>
      </c>
      <c r="R3" s="7">
        <f t="shared" si="0"/>
        <v>36</v>
      </c>
      <c r="S3" s="7">
        <f t="shared" si="0"/>
        <v>37</v>
      </c>
      <c r="T3" s="7" t="e">
        <f t="shared" si="0"/>
        <v>#DIV/0!</v>
      </c>
      <c r="U3" s="7" t="e">
        <f t="shared" si="0"/>
        <v>#DIV/0!</v>
      </c>
    </row>
    <row r="4" spans="2:21" ht="18" customHeight="1" thickBot="1" x14ac:dyDescent="0.3">
      <c r="B4" s="25"/>
      <c r="C4" s="26"/>
      <c r="D4" s="77"/>
      <c r="E4" s="46" t="s">
        <v>8</v>
      </c>
      <c r="F4" s="46" t="s">
        <v>9</v>
      </c>
      <c r="G4" s="46" t="s">
        <v>10</v>
      </c>
      <c r="H4" s="46" t="s">
        <v>11</v>
      </c>
      <c r="I4" s="46" t="s">
        <v>12</v>
      </c>
      <c r="J4" s="46" t="s">
        <v>13</v>
      </c>
      <c r="K4" s="27"/>
      <c r="P4" s="110">
        <f>0.15*P3</f>
        <v>5.85</v>
      </c>
      <c r="Q4" s="110">
        <f t="shared" ref="Q4:U4" si="1">0.15*Q3</f>
        <v>6</v>
      </c>
      <c r="R4" s="110">
        <f t="shared" si="1"/>
        <v>5.3999999999999995</v>
      </c>
      <c r="S4" s="110">
        <f t="shared" si="1"/>
        <v>5.55</v>
      </c>
      <c r="T4" s="110" t="e">
        <f t="shared" si="1"/>
        <v>#DIV/0!</v>
      </c>
      <c r="U4" s="110" t="e">
        <f t="shared" si="1"/>
        <v>#DIV/0!</v>
      </c>
    </row>
    <row r="5" spans="2:21" ht="19.5" thickBot="1" x14ac:dyDescent="0.3">
      <c r="B5" s="25"/>
      <c r="C5" s="26"/>
      <c r="D5" s="45">
        <v>1</v>
      </c>
      <c r="E5" s="32">
        <v>38</v>
      </c>
      <c r="F5" s="33">
        <v>39</v>
      </c>
      <c r="G5" s="33">
        <v>35</v>
      </c>
      <c r="H5" s="33">
        <v>36</v>
      </c>
      <c r="I5" s="33"/>
      <c r="J5" s="34"/>
      <c r="K5" s="27"/>
      <c r="P5" s="111" t="str">
        <f>IF(E5="","",IF(ABS(P3-E5)/P3&gt;0.15,"-","ok"))</f>
        <v>ok</v>
      </c>
      <c r="Q5" s="111" t="str">
        <f t="shared" ref="Q5:U5" si="2">IF(F5="","",IF(ABS(Q3-F5)/Q3&gt;0.15,"-","ok"))</f>
        <v>ok</v>
      </c>
      <c r="R5" s="111" t="str">
        <f t="shared" si="2"/>
        <v>ok</v>
      </c>
      <c r="S5" s="111" t="str">
        <f t="shared" si="2"/>
        <v>ok</v>
      </c>
      <c r="T5" s="111" t="str">
        <f t="shared" si="2"/>
        <v/>
      </c>
      <c r="U5" s="111" t="str">
        <f t="shared" si="2"/>
        <v/>
      </c>
    </row>
    <row r="6" spans="2:21" ht="19.5" thickBot="1" x14ac:dyDescent="0.3">
      <c r="B6" s="25"/>
      <c r="C6" s="26"/>
      <c r="D6" s="45">
        <v>2</v>
      </c>
      <c r="E6" s="35">
        <v>40</v>
      </c>
      <c r="F6" s="31">
        <v>41</v>
      </c>
      <c r="G6" s="31">
        <v>37</v>
      </c>
      <c r="H6" s="31">
        <v>45</v>
      </c>
      <c r="I6" s="31"/>
      <c r="J6" s="36"/>
      <c r="K6" s="27"/>
      <c r="P6" s="111" t="str">
        <f>IF(E6="","",IF(ABS(P3-E6)/P3&gt;0.15,"-","ok"))</f>
        <v>ok</v>
      </c>
      <c r="Q6" s="111" t="str">
        <f t="shared" ref="Q6:U6" si="3">IF(F6="","",IF(ABS(Q3-F6)/Q3&gt;0.15,"-","ok"))</f>
        <v>ok</v>
      </c>
      <c r="R6" s="111" t="str">
        <f t="shared" si="3"/>
        <v>ok</v>
      </c>
      <c r="S6" s="111" t="str">
        <f t="shared" si="3"/>
        <v>-</v>
      </c>
      <c r="T6" s="111" t="str">
        <f t="shared" si="3"/>
        <v/>
      </c>
      <c r="U6" s="111" t="str">
        <f t="shared" si="3"/>
        <v/>
      </c>
    </row>
    <row r="7" spans="2:21" ht="19.5" thickBot="1" x14ac:dyDescent="0.3">
      <c r="B7" s="25"/>
      <c r="C7" s="26"/>
      <c r="D7" s="45">
        <v>3</v>
      </c>
      <c r="E7" s="37"/>
      <c r="F7" s="38"/>
      <c r="G7" s="38"/>
      <c r="H7" s="38">
        <v>30</v>
      </c>
      <c r="I7" s="38"/>
      <c r="J7" s="39"/>
      <c r="K7" s="27"/>
      <c r="P7" s="56" t="str">
        <f t="shared" ref="P6:P7" si="4">IF(E7="","",IF(ABS($P$3-E7)/$P$3&gt;0.15,"-","ok"))</f>
        <v/>
      </c>
      <c r="Q7" s="56" t="str">
        <f t="shared" ref="Q5:U7" si="5">IF(F7="","",IF(ABS($P$3-F7)/$P$3&gt;0.15,"-","ok"))</f>
        <v/>
      </c>
      <c r="R7" s="56" t="str">
        <f t="shared" si="5"/>
        <v/>
      </c>
      <c r="S7" s="56" t="str">
        <f t="shared" si="5"/>
        <v>-</v>
      </c>
      <c r="T7" s="56" t="str">
        <f t="shared" si="5"/>
        <v/>
      </c>
      <c r="U7" s="56" t="str">
        <f t="shared" si="5"/>
        <v/>
      </c>
    </row>
    <row r="8" spans="2:21" ht="21" thickBot="1" x14ac:dyDescent="0.3">
      <c r="B8" s="25"/>
      <c r="C8" s="26"/>
      <c r="D8" s="44" t="s">
        <v>35</v>
      </c>
      <c r="E8" s="42">
        <f t="shared" ref="E8:J8" si="6">IF(ISERROR(AVERAGE(E5:E7)),"",(AVERAGE(E5:E7)))</f>
        <v>39</v>
      </c>
      <c r="F8" s="43">
        <f t="shared" si="6"/>
        <v>40</v>
      </c>
      <c r="G8" s="43">
        <f t="shared" si="6"/>
        <v>36</v>
      </c>
      <c r="H8" s="43">
        <f t="shared" si="6"/>
        <v>37</v>
      </c>
      <c r="I8" s="43" t="str">
        <f t="shared" si="6"/>
        <v/>
      </c>
      <c r="J8" s="43" t="str">
        <f t="shared" si="6"/>
        <v/>
      </c>
      <c r="K8" s="27"/>
      <c r="P8" s="55" t="str">
        <f>IF(OR(P5="-",P6="-",P7="-"),"red","kabul")</f>
        <v>kabul</v>
      </c>
      <c r="Q8" s="55" t="str">
        <f t="shared" ref="Q8:U8" si="7">IF(OR(Q5="-",Q6="-",Q7="-"),"red","kabul")</f>
        <v>kabul</v>
      </c>
      <c r="R8" s="55" t="str">
        <f t="shared" si="7"/>
        <v>kabul</v>
      </c>
      <c r="S8" s="55" t="str">
        <f t="shared" si="7"/>
        <v>red</v>
      </c>
      <c r="T8" s="55" t="str">
        <f t="shared" si="7"/>
        <v>kabul</v>
      </c>
      <c r="U8" s="55" t="str">
        <f t="shared" si="7"/>
        <v>kabul</v>
      </c>
    </row>
    <row r="9" spans="2:21" ht="11.25" customHeight="1" thickBot="1" x14ac:dyDescent="0.3">
      <c r="B9" s="25"/>
      <c r="C9" s="26"/>
      <c r="D9" s="26"/>
      <c r="E9" s="40" t="str">
        <f>IF(E8="","",P10)</f>
        <v>kabul</v>
      </c>
      <c r="F9" s="40" t="str">
        <f t="shared" ref="F9:J9" si="8">IF(F8="","",Q10)</f>
        <v>kabul</v>
      </c>
      <c r="G9" s="40" t="str">
        <f t="shared" si="8"/>
        <v>kabul</v>
      </c>
      <c r="H9" s="40" t="str">
        <f t="shared" si="8"/>
        <v>red</v>
      </c>
      <c r="I9" s="40" t="str">
        <f t="shared" si="8"/>
        <v/>
      </c>
      <c r="J9" s="41" t="str">
        <f t="shared" si="8"/>
        <v/>
      </c>
      <c r="K9" s="27"/>
      <c r="P9">
        <f>COUNT(E5:E7)</f>
        <v>2</v>
      </c>
      <c r="Q9">
        <f t="shared" ref="Q9:U9" si="9">COUNT(F5:F7)</f>
        <v>2</v>
      </c>
      <c r="R9">
        <f t="shared" si="9"/>
        <v>2</v>
      </c>
      <c r="S9">
        <f t="shared" si="9"/>
        <v>3</v>
      </c>
      <c r="T9">
        <f t="shared" si="9"/>
        <v>0</v>
      </c>
      <c r="U9">
        <f t="shared" si="9"/>
        <v>0</v>
      </c>
    </row>
    <row r="10" spans="2:21" ht="12.75" customHeight="1" thickBot="1" x14ac:dyDescent="0.3">
      <c r="B10" s="25"/>
      <c r="C10" s="26"/>
      <c r="D10" s="26"/>
      <c r="E10" s="26"/>
      <c r="F10" s="26"/>
      <c r="G10" s="26"/>
      <c r="H10" s="26"/>
      <c r="I10" s="26"/>
      <c r="J10" s="26"/>
      <c r="K10" s="27"/>
      <c r="P10" t="str">
        <f>IF(AND(P8="kabul",OR(P9=2,P9=3)),"kabul","red")</f>
        <v>kabul</v>
      </c>
      <c r="Q10" t="str">
        <f t="shared" ref="Q10:U10" si="10">IF(AND(Q8="kabul",OR(Q9=2,Q9=3)),"kabul","red")</f>
        <v>kabul</v>
      </c>
      <c r="R10" t="str">
        <f t="shared" si="10"/>
        <v>kabul</v>
      </c>
      <c r="S10" t="str">
        <f t="shared" si="10"/>
        <v>red</v>
      </c>
      <c r="T10" t="str">
        <f t="shared" si="10"/>
        <v>red</v>
      </c>
      <c r="U10" t="str">
        <f t="shared" si="10"/>
        <v>red</v>
      </c>
    </row>
    <row r="11" spans="2:21" ht="30.75" customHeight="1" thickBot="1" x14ac:dyDescent="0.3">
      <c r="B11" s="25"/>
      <c r="C11" s="81" t="s">
        <v>36</v>
      </c>
      <c r="D11" s="82"/>
      <c r="E11" s="83"/>
      <c r="F11" s="9"/>
      <c r="G11" s="19" t="s">
        <v>27</v>
      </c>
      <c r="H11" s="19" t="s">
        <v>21</v>
      </c>
      <c r="I11" s="19" t="s">
        <v>22</v>
      </c>
      <c r="J11" s="26"/>
      <c r="K11" s="27"/>
      <c r="O11" s="7"/>
    </row>
    <row r="12" spans="2:21" ht="16.5" customHeight="1" x14ac:dyDescent="0.25">
      <c r="B12" s="25"/>
      <c r="C12" s="84"/>
      <c r="D12" s="10" t="s">
        <v>19</v>
      </c>
      <c r="E12" s="15">
        <f>COUNT(E5:J5)</f>
        <v>4</v>
      </c>
      <c r="F12" s="26"/>
      <c r="G12" s="18" t="s">
        <v>8</v>
      </c>
      <c r="H12" s="87" t="str">
        <f>IF(E5="","",IFERROR(IF(P12="UYGULANMAZ","UYGULANMAZ",IF(E14&gt;=P12,"UYGUN","UYGUN DEĞİL")),""))</f>
        <v>UYGUN</v>
      </c>
      <c r="I12" s="20" t="str">
        <f>IF(L12="red","",IF(O12="","",IFERROR(IF(O12&gt;=Q12,"UYGUN","UYGUN DEĞİL"),"")))</f>
        <v>UYGUN</v>
      </c>
      <c r="J12" s="26"/>
      <c r="K12" s="27"/>
      <c r="L12" t="str">
        <f>E9</f>
        <v>kabul</v>
      </c>
      <c r="O12" s="7">
        <f>E8</f>
        <v>39</v>
      </c>
      <c r="P12">
        <f t="shared" ref="P12:P17" si="11">IF(OR($E$12=2,$E$12=3,$E$12=4),$E$13+1,IF(OR($E$12=5,$E$12=6),$E$13+2,"UYGULANMAZ"))</f>
        <v>38</v>
      </c>
      <c r="Q12">
        <f t="shared" ref="Q12:Q17" si="12">$E$13-4</f>
        <v>33</v>
      </c>
    </row>
    <row r="13" spans="2:21" ht="16.5" customHeight="1" x14ac:dyDescent="0.25">
      <c r="B13" s="25"/>
      <c r="C13" s="85"/>
      <c r="D13" s="11" t="s">
        <v>41</v>
      </c>
      <c r="E13" s="16">
        <f>IFERROR(IF(E15=Sheet4!A15,LOOKUP(D3,Sheet4!A4:A11,Sheet4!B4:B11),LOOKUP(D3,Sheet4!A4:A11,Sheet4!C4:C11)),"")</f>
        <v>37</v>
      </c>
      <c r="F13" s="26"/>
      <c r="G13" s="18" t="s">
        <v>9</v>
      </c>
      <c r="H13" s="88"/>
      <c r="I13" s="20" t="str">
        <f t="shared" ref="I13:I17" si="13">IF(L13="red","",IF(O13="","",IFERROR(IF(O13&gt;=Q13,"UYGUN","UYGUN DEĞİL"),"")))</f>
        <v>UYGUN</v>
      </c>
      <c r="J13" s="26"/>
      <c r="K13" s="27"/>
      <c r="L13" t="str">
        <f>F9</f>
        <v>kabul</v>
      </c>
      <c r="O13" s="7">
        <f>F8</f>
        <v>40</v>
      </c>
      <c r="P13">
        <f t="shared" si="11"/>
        <v>38</v>
      </c>
      <c r="Q13">
        <f t="shared" si="12"/>
        <v>33</v>
      </c>
    </row>
    <row r="14" spans="2:21" ht="16.5" customHeight="1" x14ac:dyDescent="0.25">
      <c r="B14" s="25"/>
      <c r="C14" s="85"/>
      <c r="D14" s="11" t="s">
        <v>42</v>
      </c>
      <c r="E14" s="17">
        <f>IFERROR(AVERAGE(E8:J8),"")</f>
        <v>38</v>
      </c>
      <c r="F14" s="26"/>
      <c r="G14" s="18" t="s">
        <v>10</v>
      </c>
      <c r="H14" s="88"/>
      <c r="I14" s="20" t="str">
        <f t="shared" si="13"/>
        <v>UYGUN</v>
      </c>
      <c r="J14" s="26"/>
      <c r="K14" s="27"/>
      <c r="L14" t="str">
        <f>G9</f>
        <v>kabul</v>
      </c>
      <c r="O14" s="7">
        <f>G8</f>
        <v>36</v>
      </c>
      <c r="P14">
        <f t="shared" si="11"/>
        <v>38</v>
      </c>
      <c r="Q14">
        <f t="shared" si="12"/>
        <v>33</v>
      </c>
    </row>
    <row r="15" spans="2:21" ht="16.5" customHeight="1" x14ac:dyDescent="0.25">
      <c r="B15" s="25"/>
      <c r="C15" s="85"/>
      <c r="D15" s="11" t="s">
        <v>28</v>
      </c>
      <c r="E15" s="57" t="s">
        <v>29</v>
      </c>
      <c r="F15" s="26"/>
      <c r="G15" s="18" t="s">
        <v>11</v>
      </c>
      <c r="H15" s="88"/>
      <c r="I15" s="20" t="str">
        <f t="shared" si="13"/>
        <v/>
      </c>
      <c r="J15" s="26"/>
      <c r="K15" s="27"/>
      <c r="L15" t="str">
        <f>H9</f>
        <v>red</v>
      </c>
      <c r="O15" s="7">
        <f>H8</f>
        <v>37</v>
      </c>
      <c r="P15">
        <f t="shared" si="11"/>
        <v>38</v>
      </c>
      <c r="Q15">
        <f t="shared" si="12"/>
        <v>33</v>
      </c>
    </row>
    <row r="16" spans="2:21" ht="15.75" x14ac:dyDescent="0.25">
      <c r="B16" s="25"/>
      <c r="C16" s="85"/>
      <c r="D16" s="90" t="s">
        <v>20</v>
      </c>
      <c r="E16" s="90"/>
      <c r="F16" s="26"/>
      <c r="G16" s="18" t="s">
        <v>12</v>
      </c>
      <c r="H16" s="88"/>
      <c r="I16" s="20" t="str">
        <f t="shared" si="13"/>
        <v/>
      </c>
      <c r="J16" s="26"/>
      <c r="K16" s="27"/>
      <c r="L16" t="str">
        <f>I9</f>
        <v/>
      </c>
      <c r="O16" s="7" t="str">
        <f>I8</f>
        <v/>
      </c>
      <c r="P16">
        <f t="shared" si="11"/>
        <v>38</v>
      </c>
      <c r="Q16">
        <f t="shared" si="12"/>
        <v>33</v>
      </c>
    </row>
    <row r="17" spans="2:17" ht="15.75" x14ac:dyDescent="0.25">
      <c r="B17" s="25"/>
      <c r="C17" s="86"/>
      <c r="D17" s="13" t="s">
        <v>21</v>
      </c>
      <c r="E17" s="13" t="s">
        <v>22</v>
      </c>
      <c r="F17" s="26"/>
      <c r="G17" s="18" t="s">
        <v>13</v>
      </c>
      <c r="H17" s="89"/>
      <c r="I17" s="20" t="str">
        <f t="shared" si="13"/>
        <v/>
      </c>
      <c r="J17" s="26"/>
      <c r="K17" s="27"/>
      <c r="L17" t="str">
        <f>J9</f>
        <v/>
      </c>
      <c r="O17" s="7" t="str">
        <f>J8</f>
        <v/>
      </c>
      <c r="P17">
        <f t="shared" si="11"/>
        <v>38</v>
      </c>
      <c r="Q17">
        <f t="shared" si="12"/>
        <v>33</v>
      </c>
    </row>
    <row r="18" spans="2:17" ht="18" x14ac:dyDescent="0.25">
      <c r="B18" s="25"/>
      <c r="C18" s="12" t="s">
        <v>23</v>
      </c>
      <c r="D18" s="14" t="s">
        <v>26</v>
      </c>
      <c r="E18" s="14" t="s">
        <v>31</v>
      </c>
      <c r="F18" s="26"/>
      <c r="G18" s="94" t="s">
        <v>34</v>
      </c>
      <c r="H18" s="21" t="str">
        <f>H12</f>
        <v>UYGUN</v>
      </c>
      <c r="I18" s="21" t="str">
        <f>IF(E5="","",IF(D3=Sheet4!A3,"",IF(OR(I12="UYGUN DEĞİL",I13="UYGUN DEĞİL",I14="UYGUN DEĞİL",I15="UYGUN DEĞİL",I16="UYGUN DEĞİL",I17="UYGUN DEĞİL"),"UYGUN DEĞİL","UYGUN")))</f>
        <v>UYGUN</v>
      </c>
      <c r="J18" s="26"/>
      <c r="K18" s="27"/>
      <c r="O18" s="7" t="str">
        <f>J8</f>
        <v/>
      </c>
    </row>
    <row r="19" spans="2:17" ht="18" x14ac:dyDescent="0.25">
      <c r="B19" s="25"/>
      <c r="C19" s="12" t="s">
        <v>24</v>
      </c>
      <c r="D19" s="14" t="s">
        <v>32</v>
      </c>
      <c r="E19" s="14" t="s">
        <v>31</v>
      </c>
      <c r="F19" s="26"/>
      <c r="G19" s="95"/>
      <c r="H19" s="97" t="str">
        <f>IF(E5="","",IF(D3=Sheet4!A3,"",IF(AND(H18="UYGUN",I18="UYGUN"),"UYGUN","UYGUN DEĞİL")))</f>
        <v>UYGUN</v>
      </c>
      <c r="I19" s="98"/>
      <c r="J19" s="26"/>
      <c r="K19" s="27"/>
    </row>
    <row r="20" spans="2:17" ht="18" x14ac:dyDescent="0.25">
      <c r="B20" s="25"/>
      <c r="C20" s="12" t="s">
        <v>39</v>
      </c>
      <c r="D20" s="14" t="s">
        <v>33</v>
      </c>
      <c r="E20" s="14" t="s">
        <v>31</v>
      </c>
      <c r="F20" s="26"/>
      <c r="G20" s="96"/>
      <c r="H20" s="99"/>
      <c r="I20" s="100"/>
      <c r="J20" s="26"/>
      <c r="K20" s="27"/>
    </row>
    <row r="21" spans="2:17" ht="7.5" customHeight="1" thickBot="1" x14ac:dyDescent="0.3">
      <c r="B21" s="28"/>
      <c r="C21" s="29"/>
      <c r="D21" s="29"/>
      <c r="E21" s="29"/>
      <c r="F21" s="29"/>
      <c r="G21" s="29"/>
      <c r="H21" s="29"/>
      <c r="I21" s="29"/>
      <c r="J21" s="29"/>
      <c r="K21" s="30"/>
    </row>
    <row r="22" spans="2:17" ht="15.75" thickBot="1" x14ac:dyDescent="0.3"/>
    <row r="23" spans="2:17" ht="15.75" thickBot="1" x14ac:dyDescent="0.3">
      <c r="B23" s="91" t="s">
        <v>48</v>
      </c>
      <c r="C23" s="92"/>
      <c r="D23" s="92"/>
      <c r="E23" s="92"/>
      <c r="F23" s="92"/>
      <c r="G23" s="92"/>
      <c r="H23" s="92"/>
      <c r="I23" s="92"/>
      <c r="J23" s="92"/>
      <c r="K23" s="93"/>
    </row>
  </sheetData>
  <sheetProtection password="CE28" sheet="1" objects="1" scenarios="1"/>
  <mergeCells count="9">
    <mergeCell ref="B23:K23"/>
    <mergeCell ref="G18:G20"/>
    <mergeCell ref="H19:I20"/>
    <mergeCell ref="H12:H17"/>
    <mergeCell ref="E3:J3"/>
    <mergeCell ref="D16:E16"/>
    <mergeCell ref="D3:D4"/>
    <mergeCell ref="C11:E11"/>
    <mergeCell ref="C12:C17"/>
  </mergeCells>
  <conditionalFormatting sqref="E9:J9">
    <cfRule type="cellIs" dxfId="11" priority="16" operator="equal">
      <formula>"kabul"</formula>
    </cfRule>
    <cfRule type="cellIs" dxfId="10" priority="17" operator="equal">
      <formula>"red"</formula>
    </cfRule>
  </conditionalFormatting>
  <conditionalFormatting sqref="I13">
    <cfRule type="expression" dxfId="9" priority="15">
      <formula>IF(AND($F$9="red",$I$13=""),1)</formula>
    </cfRule>
  </conditionalFormatting>
  <conditionalFormatting sqref="H19:I20">
    <cfRule type="cellIs" dxfId="8" priority="8" operator="equal">
      <formula>"UYGUN"</formula>
    </cfRule>
    <cfRule type="cellIs" dxfId="7" priority="9" operator="equal">
      <formula>"UYGUN DEĞİL"</formula>
    </cfRule>
  </conditionalFormatting>
  <conditionalFormatting sqref="H18:I18">
    <cfRule type="cellIs" dxfId="6" priority="7" operator="equal">
      <formula>"UYGUN DEĞİL"</formula>
    </cfRule>
    <cfRule type="cellIs" dxfId="5" priority="6" operator="equal">
      <formula>"UYGUN"</formula>
    </cfRule>
  </conditionalFormatting>
  <conditionalFormatting sqref="I12">
    <cfRule type="expression" dxfId="4" priority="5">
      <formula>IF(AND($E$9="red",$I$12=""),1)</formula>
    </cfRule>
  </conditionalFormatting>
  <conditionalFormatting sqref="I14">
    <cfRule type="expression" dxfId="3" priority="4">
      <formula>IF(AND($G$9="red",$I$14=""),1)</formula>
    </cfRule>
  </conditionalFormatting>
  <conditionalFormatting sqref="I15">
    <cfRule type="expression" dxfId="2" priority="3">
      <formula>IF(AND($H$9="red",$I$15=""),1)</formula>
    </cfRule>
  </conditionalFormatting>
  <conditionalFormatting sqref="I16">
    <cfRule type="expression" dxfId="1" priority="2">
      <formula>IF(AND($I$9="red",$I$16=""),1)</formula>
    </cfRule>
  </conditionalFormatting>
  <conditionalFormatting sqref="I17">
    <cfRule type="expression" dxfId="0" priority="1">
      <formula>IF(AND($J$9="red",$I$17=""),1)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Sheet4!$A$3:$A$11</xm:f>
          </x14:formula1>
          <xm:sqref>D3</xm:sqref>
        </x14:dataValidation>
        <x14:dataValidation type="list" allowBlank="1" showInputMessage="1" showErrorMessage="1">
          <x14:formula1>
            <xm:f>Sheet4!$A$15:$A$16</xm:f>
          </x14:formula1>
          <xm:sqref>E15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V23"/>
  <sheetViews>
    <sheetView showGridLines="0" workbookViewId="0">
      <selection activeCell="D3" sqref="D3:D4"/>
    </sheetView>
  </sheetViews>
  <sheetFormatPr defaultRowHeight="15" x14ac:dyDescent="0.25"/>
  <cols>
    <col min="1" max="1" width="1" customWidth="1"/>
    <col min="2" max="2" width="1.28515625" customWidth="1"/>
    <col min="3" max="3" width="6.7109375" customWidth="1"/>
    <col min="4" max="4" width="14.85546875" customWidth="1"/>
    <col min="5" max="10" width="14.42578125" bestFit="1" customWidth="1"/>
    <col min="11" max="11" width="1.42578125" customWidth="1"/>
    <col min="12" max="13" width="0" hidden="1" customWidth="1"/>
    <col min="14" max="22" width="9.140625" hidden="1" customWidth="1"/>
    <col min="23" max="32" width="0" hidden="1" customWidth="1"/>
  </cols>
  <sheetData>
    <row r="1" spans="2:22" ht="3.75" customHeight="1" thickBot="1" x14ac:dyDescent="0.3"/>
    <row r="2" spans="2:22" ht="5.25" customHeight="1" thickBot="1" x14ac:dyDescent="0.3">
      <c r="B2" s="22"/>
      <c r="C2" s="23"/>
      <c r="D2" s="23"/>
      <c r="E2" s="23"/>
      <c r="F2" s="23"/>
      <c r="G2" s="23"/>
      <c r="H2" s="23"/>
      <c r="I2" s="23"/>
      <c r="J2" s="23"/>
      <c r="K2" s="24"/>
    </row>
    <row r="3" spans="2:22" ht="20.25" customHeight="1" thickBot="1" x14ac:dyDescent="0.3">
      <c r="B3" s="25"/>
      <c r="C3" s="26"/>
      <c r="D3" s="76" t="s">
        <v>2</v>
      </c>
      <c r="E3" s="78" t="s">
        <v>7</v>
      </c>
      <c r="F3" s="79"/>
      <c r="G3" s="79"/>
      <c r="H3" s="79"/>
      <c r="I3" s="79"/>
      <c r="J3" s="80"/>
      <c r="K3" s="27"/>
      <c r="P3" s="110">
        <f>AVERAGE(E5:E7)</f>
        <v>39</v>
      </c>
      <c r="Q3" s="110">
        <f t="shared" ref="Q3:U3" si="0">AVERAGE(F5:F7)</f>
        <v>40</v>
      </c>
      <c r="R3" s="110">
        <f t="shared" si="0"/>
        <v>32.5</v>
      </c>
      <c r="S3" s="110">
        <f t="shared" si="0"/>
        <v>40.5</v>
      </c>
      <c r="T3" s="110" t="e">
        <f t="shared" si="0"/>
        <v>#DIV/0!</v>
      </c>
      <c r="U3" s="110" t="e">
        <f t="shared" si="0"/>
        <v>#DIV/0!</v>
      </c>
    </row>
    <row r="4" spans="2:22" ht="18" customHeight="1" thickBot="1" x14ac:dyDescent="0.3">
      <c r="B4" s="25"/>
      <c r="C4" s="26"/>
      <c r="D4" s="77"/>
      <c r="E4" s="46" t="s">
        <v>8</v>
      </c>
      <c r="F4" s="46" t="s">
        <v>9</v>
      </c>
      <c r="G4" s="46" t="s">
        <v>10</v>
      </c>
      <c r="H4" s="46" t="s">
        <v>11</v>
      </c>
      <c r="I4" s="46" t="s">
        <v>12</v>
      </c>
      <c r="J4" s="46" t="s">
        <v>13</v>
      </c>
      <c r="K4" s="27"/>
      <c r="P4" s="110">
        <f>0.15*P3</f>
        <v>5.85</v>
      </c>
      <c r="Q4" s="110">
        <f t="shared" ref="Q4:U4" si="1">0.15*Q3</f>
        <v>6</v>
      </c>
      <c r="R4" s="110">
        <f t="shared" si="1"/>
        <v>4.875</v>
      </c>
      <c r="S4" s="110">
        <f t="shared" si="1"/>
        <v>6.0750000000000002</v>
      </c>
      <c r="T4" s="110" t="e">
        <f t="shared" si="1"/>
        <v>#DIV/0!</v>
      </c>
      <c r="U4" s="110" t="e">
        <f t="shared" si="1"/>
        <v>#DIV/0!</v>
      </c>
    </row>
    <row r="5" spans="2:22" ht="19.5" thickBot="1" x14ac:dyDescent="0.3">
      <c r="B5" s="25"/>
      <c r="C5" s="26"/>
      <c r="D5" s="45">
        <v>1</v>
      </c>
      <c r="E5" s="32">
        <v>38</v>
      </c>
      <c r="F5" s="33">
        <v>39</v>
      </c>
      <c r="G5" s="33">
        <v>30</v>
      </c>
      <c r="H5" s="33">
        <v>36</v>
      </c>
      <c r="I5" s="33"/>
      <c r="J5" s="34"/>
      <c r="K5" s="27"/>
      <c r="P5" s="111" t="str">
        <f>IF(E5="","",IF(ABS(P3-E5)/P3&gt;0.15,"-","ok"))</f>
        <v>ok</v>
      </c>
      <c r="Q5" s="111" t="str">
        <f t="shared" ref="Q5:U5" si="2">IF(F5="","",IF(ABS(Q3-F5)/Q3&gt;0.15,"-","ok"))</f>
        <v>ok</v>
      </c>
      <c r="R5" s="111" t="str">
        <f t="shared" si="2"/>
        <v>ok</v>
      </c>
      <c r="S5" s="111" t="str">
        <f t="shared" si="2"/>
        <v>ok</v>
      </c>
      <c r="T5" s="111" t="str">
        <f t="shared" si="2"/>
        <v/>
      </c>
      <c r="U5" s="111" t="str">
        <f t="shared" si="2"/>
        <v/>
      </c>
      <c r="V5" s="6"/>
    </row>
    <row r="6" spans="2:22" ht="19.5" thickBot="1" x14ac:dyDescent="0.3">
      <c r="B6" s="25"/>
      <c r="C6" s="26"/>
      <c r="D6" s="45">
        <v>2</v>
      </c>
      <c r="E6" s="35">
        <v>40</v>
      </c>
      <c r="F6" s="31">
        <v>41</v>
      </c>
      <c r="G6" s="31">
        <v>35</v>
      </c>
      <c r="H6" s="31">
        <v>45</v>
      </c>
      <c r="I6" s="31"/>
      <c r="J6" s="36"/>
      <c r="K6" s="27"/>
      <c r="P6" s="111" t="str">
        <f>IF(E6="","",IF(ABS(P3-E6)/P3&gt;0.15,"-","ok"))</f>
        <v>ok</v>
      </c>
      <c r="Q6" s="111" t="str">
        <f t="shared" ref="Q6:U6" si="3">IF(F6="","",IF(ABS(Q3-F6)/Q3&gt;0.15,"-","ok"))</f>
        <v>ok</v>
      </c>
      <c r="R6" s="111" t="str">
        <f t="shared" si="3"/>
        <v>ok</v>
      </c>
      <c r="S6" s="111" t="str">
        <f t="shared" si="3"/>
        <v>ok</v>
      </c>
      <c r="T6" s="111" t="str">
        <f t="shared" si="3"/>
        <v/>
      </c>
      <c r="U6" s="111" t="str">
        <f t="shared" si="3"/>
        <v/>
      </c>
      <c r="V6" s="6"/>
    </row>
    <row r="7" spans="2:22" ht="19.5" thickBot="1" x14ac:dyDescent="0.3">
      <c r="B7" s="25"/>
      <c r="C7" s="26"/>
      <c r="D7" s="45">
        <v>3</v>
      </c>
      <c r="E7" s="37"/>
      <c r="F7" s="38"/>
      <c r="G7" s="38"/>
      <c r="H7" s="38"/>
      <c r="I7" s="38"/>
      <c r="J7" s="39"/>
      <c r="K7" s="27"/>
      <c r="P7" s="5" t="str">
        <f>IF(E7="","",IF(ABS(P3-E7)/P3&gt;0.15,"-","ok"))</f>
        <v/>
      </c>
      <c r="Q7" s="5" t="str">
        <f t="shared" ref="Q7:U7" si="4">IF(F7="","",IF(ABS(Q3-F7)/Q3&gt;0.15,"-","ok"))</f>
        <v/>
      </c>
      <c r="R7" s="5" t="str">
        <f t="shared" si="4"/>
        <v/>
      </c>
      <c r="S7" s="5" t="str">
        <f t="shared" si="4"/>
        <v/>
      </c>
      <c r="T7" s="5" t="str">
        <f t="shared" si="4"/>
        <v/>
      </c>
      <c r="U7" s="5" t="str">
        <f t="shared" si="4"/>
        <v/>
      </c>
      <c r="V7" s="6"/>
    </row>
    <row r="8" spans="2:22" ht="21" thickBot="1" x14ac:dyDescent="0.3">
      <c r="B8" s="25"/>
      <c r="C8" s="26"/>
      <c r="D8" s="44" t="s">
        <v>35</v>
      </c>
      <c r="E8" s="42">
        <f t="shared" ref="E8:J8" si="5">IF(ISERROR(AVERAGE(E5:E7)),"",(AVERAGE(E5:E7)))</f>
        <v>39</v>
      </c>
      <c r="F8" s="43">
        <f t="shared" si="5"/>
        <v>40</v>
      </c>
      <c r="G8" s="43">
        <f t="shared" si="5"/>
        <v>32.5</v>
      </c>
      <c r="H8" s="43">
        <f t="shared" si="5"/>
        <v>40.5</v>
      </c>
      <c r="I8" s="43" t="str">
        <f t="shared" si="5"/>
        <v/>
      </c>
      <c r="J8" s="43" t="str">
        <f t="shared" si="5"/>
        <v/>
      </c>
      <c r="K8" s="27"/>
      <c r="P8" t="str">
        <f>IF(OR(P5="-",P6="-",P7="-"),"red","kabul")</f>
        <v>kabul</v>
      </c>
      <c r="Q8" t="str">
        <f t="shared" ref="Q8:U8" si="6">IF(OR(Q5="-",Q6="-",Q7="-"),"red","kabul")</f>
        <v>kabul</v>
      </c>
      <c r="R8" t="str">
        <f t="shared" si="6"/>
        <v>kabul</v>
      </c>
      <c r="S8" t="str">
        <f t="shared" si="6"/>
        <v>kabul</v>
      </c>
      <c r="T8" t="str">
        <f t="shared" si="6"/>
        <v>kabul</v>
      </c>
      <c r="U8" t="str">
        <f t="shared" si="6"/>
        <v>kabul</v>
      </c>
    </row>
    <row r="9" spans="2:22" ht="11.25" customHeight="1" thickBot="1" x14ac:dyDescent="0.3">
      <c r="B9" s="25"/>
      <c r="C9" s="26"/>
      <c r="D9" s="26"/>
      <c r="E9" s="40" t="str">
        <f>IF(E8="","",P10)</f>
        <v>kabul</v>
      </c>
      <c r="F9" s="40" t="str">
        <f t="shared" ref="F9:J9" si="7">IF(F8="","",Q10)</f>
        <v>kabul</v>
      </c>
      <c r="G9" s="40" t="str">
        <f t="shared" si="7"/>
        <v>kabul</v>
      </c>
      <c r="H9" s="40" t="str">
        <f t="shared" si="7"/>
        <v>kabul</v>
      </c>
      <c r="I9" s="40" t="str">
        <f t="shared" si="7"/>
        <v/>
      </c>
      <c r="J9" s="41" t="str">
        <f t="shared" si="7"/>
        <v/>
      </c>
      <c r="K9" s="27"/>
      <c r="P9">
        <f>COUNT(E5:E7)</f>
        <v>2</v>
      </c>
      <c r="Q9">
        <f t="shared" ref="Q9:U9" si="8">COUNT(F5:F7)</f>
        <v>2</v>
      </c>
      <c r="R9">
        <f t="shared" si="8"/>
        <v>2</v>
      </c>
      <c r="S9">
        <f t="shared" si="8"/>
        <v>2</v>
      </c>
      <c r="T9">
        <f t="shared" si="8"/>
        <v>0</v>
      </c>
      <c r="U9">
        <f t="shared" si="8"/>
        <v>0</v>
      </c>
    </row>
    <row r="10" spans="2:22" ht="12.75" customHeight="1" thickBot="1" x14ac:dyDescent="0.3">
      <c r="B10" s="25"/>
      <c r="C10" s="26"/>
      <c r="D10" s="26"/>
      <c r="E10" s="26"/>
      <c r="F10" s="26"/>
      <c r="G10" s="26"/>
      <c r="H10" s="26"/>
      <c r="I10" s="26"/>
      <c r="J10" s="26"/>
      <c r="K10" s="27"/>
      <c r="P10" t="str">
        <f>IF(AND(P8="kabul",OR(P9=2,P9=3)),"kabul","red")</f>
        <v>kabul</v>
      </c>
      <c r="Q10" t="str">
        <f t="shared" ref="Q10:U10" si="9">IF(AND(Q8="kabul",OR(Q9=2,Q9=3)),"kabul","red")</f>
        <v>kabul</v>
      </c>
      <c r="R10" t="str">
        <f t="shared" si="9"/>
        <v>kabul</v>
      </c>
      <c r="S10" t="str">
        <f t="shared" si="9"/>
        <v>kabul</v>
      </c>
      <c r="T10" t="str">
        <f t="shared" si="9"/>
        <v>red</v>
      </c>
      <c r="U10" t="str">
        <f t="shared" si="9"/>
        <v>red</v>
      </c>
    </row>
    <row r="11" spans="2:22" ht="30.75" customHeight="1" thickBot="1" x14ac:dyDescent="0.3">
      <c r="B11" s="25"/>
      <c r="C11" s="81" t="s">
        <v>36</v>
      </c>
      <c r="D11" s="82"/>
      <c r="E11" s="83"/>
      <c r="F11" s="9"/>
      <c r="G11" s="19" t="s">
        <v>27</v>
      </c>
      <c r="H11" s="19" t="s">
        <v>21</v>
      </c>
      <c r="I11" s="19" t="s">
        <v>22</v>
      </c>
      <c r="J11" s="26"/>
      <c r="K11" s="27"/>
      <c r="O11" s="7"/>
    </row>
    <row r="12" spans="2:22" ht="16.5" customHeight="1" x14ac:dyDescent="0.25">
      <c r="B12" s="25"/>
      <c r="C12" s="84"/>
      <c r="D12" s="10" t="s">
        <v>19</v>
      </c>
      <c r="E12" s="15">
        <f>COUNT(E5:J5)</f>
        <v>4</v>
      </c>
      <c r="F12" s="26"/>
      <c r="G12" s="18" t="s">
        <v>8</v>
      </c>
      <c r="H12" s="87" t="str">
        <f>IF(E5="","",IFERROR(IF(P12="UYGULANMAZ","UYGULANMAZ",IF(E14&gt;=P12,"UYGUN","UYGUN DEĞİL")),""))</f>
        <v>UYGUN</v>
      </c>
      <c r="I12" s="20" t="str">
        <f>IF(L12="red","",IF(O12="","",IFERROR(IF(O12&gt;=Q12,"UYGUN","UYGUN DEĞİL"),"")))</f>
        <v>UYGUN</v>
      </c>
      <c r="J12" s="26"/>
      <c r="K12" s="27"/>
      <c r="L12" t="str">
        <f>E9</f>
        <v>kabul</v>
      </c>
      <c r="O12" s="7">
        <f>E8</f>
        <v>39</v>
      </c>
      <c r="P12">
        <f t="shared" ref="P12:P17" si="10">IF(OR($E$12=2,$E$12=3,$E$12=4),$E$13+1,IF(OR($E$12=5,$E$12=6),$E$13+2,"UYGULANMAZ"))</f>
        <v>38</v>
      </c>
      <c r="Q12">
        <f t="shared" ref="Q12:Q17" si="11">$E$13-4</f>
        <v>33</v>
      </c>
    </row>
    <row r="13" spans="2:22" ht="16.5" customHeight="1" x14ac:dyDescent="0.25">
      <c r="B13" s="25"/>
      <c r="C13" s="85"/>
      <c r="D13" s="11" t="s">
        <v>41</v>
      </c>
      <c r="E13" s="16">
        <f>IFERROR(IF(E15=Sheet4!A15,LOOKUP(D3,Sheet4!A4:A11,Sheet4!B4:B11),LOOKUP(D3,Sheet4!A4:A11,Sheet4!C4:C11)),"")</f>
        <v>37</v>
      </c>
      <c r="F13" s="26"/>
      <c r="G13" s="18" t="s">
        <v>9</v>
      </c>
      <c r="H13" s="88"/>
      <c r="I13" s="20" t="str">
        <f>IF(L13="red","",IF(O13="","",IFERROR(IF(O13&gt;=Q13,"UYGUN","UYGUN DEĞİL"),"")))</f>
        <v>UYGUN</v>
      </c>
      <c r="J13" s="26"/>
      <c r="K13" s="27"/>
      <c r="L13" t="str">
        <f>F9</f>
        <v>kabul</v>
      </c>
      <c r="O13" s="7">
        <f>F8</f>
        <v>40</v>
      </c>
      <c r="P13">
        <f t="shared" si="10"/>
        <v>38</v>
      </c>
      <c r="Q13">
        <f t="shared" si="11"/>
        <v>33</v>
      </c>
    </row>
    <row r="14" spans="2:22" ht="16.5" customHeight="1" x14ac:dyDescent="0.25">
      <c r="B14" s="25"/>
      <c r="C14" s="85"/>
      <c r="D14" s="11" t="s">
        <v>42</v>
      </c>
      <c r="E14" s="17">
        <f>IFERROR(AVERAGE(E8:J8),"")</f>
        <v>38</v>
      </c>
      <c r="F14" s="26"/>
      <c r="G14" s="18" t="s">
        <v>10</v>
      </c>
      <c r="H14" s="88"/>
      <c r="I14" s="20" t="str">
        <f>IF(L14="red","",IF(O14="","",IFERROR(IF(O14&gt;=Q14,"UYGUN","UYGUN DEĞİL"),"")))</f>
        <v>UYGUN DEĞİL</v>
      </c>
      <c r="J14" s="26"/>
      <c r="K14" s="27"/>
      <c r="L14" t="str">
        <f>G9</f>
        <v>kabul</v>
      </c>
      <c r="O14" s="7">
        <f>G8</f>
        <v>32.5</v>
      </c>
      <c r="P14">
        <f t="shared" si="10"/>
        <v>38</v>
      </c>
      <c r="Q14">
        <f t="shared" si="11"/>
        <v>33</v>
      </c>
    </row>
    <row r="15" spans="2:22" ht="16.5" customHeight="1" x14ac:dyDescent="0.25">
      <c r="B15" s="25"/>
      <c r="C15" s="85"/>
      <c r="D15" s="11" t="s">
        <v>28</v>
      </c>
      <c r="E15" s="57" t="s">
        <v>29</v>
      </c>
      <c r="F15" s="26"/>
      <c r="G15" s="18" t="s">
        <v>11</v>
      </c>
      <c r="H15" s="88"/>
      <c r="I15" s="20" t="str">
        <f>IF(L15="red","",IF(O15="","",IFERROR(IF(O15&gt;=Q15,"UYGUN","UYGUN DEĞİL"),"")))</f>
        <v>UYGUN</v>
      </c>
      <c r="J15" s="26"/>
      <c r="K15" s="27"/>
      <c r="L15" t="str">
        <f>H9</f>
        <v>kabul</v>
      </c>
      <c r="O15" s="7">
        <f>H8</f>
        <v>40.5</v>
      </c>
      <c r="P15">
        <f t="shared" si="10"/>
        <v>38</v>
      </c>
      <c r="Q15">
        <f t="shared" si="11"/>
        <v>33</v>
      </c>
    </row>
    <row r="16" spans="2:22" ht="15.75" x14ac:dyDescent="0.25">
      <c r="B16" s="25"/>
      <c r="C16" s="85"/>
      <c r="D16" s="90" t="s">
        <v>20</v>
      </c>
      <c r="E16" s="90"/>
      <c r="F16" s="26"/>
      <c r="G16" s="18" t="s">
        <v>12</v>
      </c>
      <c r="H16" s="88"/>
      <c r="I16" s="20" t="str">
        <f>IF(L16="red","",IF(O16="","",IFERROR(IF(O16&gt;=Q16,"UYGUN","UYGUN DEĞİL"),"")))</f>
        <v/>
      </c>
      <c r="J16" s="26"/>
      <c r="K16" s="27"/>
      <c r="L16" t="str">
        <f>I9</f>
        <v/>
      </c>
      <c r="O16" s="7" t="str">
        <f>I8</f>
        <v/>
      </c>
      <c r="P16">
        <f t="shared" si="10"/>
        <v>38</v>
      </c>
      <c r="Q16">
        <f t="shared" si="11"/>
        <v>33</v>
      </c>
    </row>
    <row r="17" spans="2:17" ht="15.75" x14ac:dyDescent="0.25">
      <c r="B17" s="25"/>
      <c r="C17" s="86"/>
      <c r="D17" s="13" t="s">
        <v>21</v>
      </c>
      <c r="E17" s="13" t="s">
        <v>22</v>
      </c>
      <c r="F17" s="26"/>
      <c r="G17" s="18" t="s">
        <v>13</v>
      </c>
      <c r="H17" s="89"/>
      <c r="I17" s="20" t="str">
        <f>IF(L17="red","",IF(O17="","",IFERROR(IF(O17&gt;=Q17,"UYGUN","UYGUN DEĞİL"),"")))</f>
        <v/>
      </c>
      <c r="J17" s="26"/>
      <c r="K17" s="27"/>
      <c r="L17" t="str">
        <f>J9</f>
        <v/>
      </c>
      <c r="O17" s="7" t="str">
        <f>J8</f>
        <v/>
      </c>
      <c r="P17">
        <f t="shared" si="10"/>
        <v>38</v>
      </c>
      <c r="Q17">
        <f t="shared" si="11"/>
        <v>33</v>
      </c>
    </row>
    <row r="18" spans="2:17" ht="18" x14ac:dyDescent="0.25">
      <c r="B18" s="25"/>
      <c r="C18" s="12" t="s">
        <v>23</v>
      </c>
      <c r="D18" s="14" t="s">
        <v>26</v>
      </c>
      <c r="E18" s="14" t="s">
        <v>31</v>
      </c>
      <c r="F18" s="26"/>
      <c r="G18" s="94" t="s">
        <v>34</v>
      </c>
      <c r="H18" s="21" t="str">
        <f>H12</f>
        <v>UYGUN</v>
      </c>
      <c r="I18" s="21" t="str">
        <f>IF(E5="","",IF(D3=Sheet4!A3,"",IF(OR(I12="UYGUN DEĞİL",I13="UYGUN DEĞİL",I14="UYGUN DEĞİL",I15="UYGUN DEĞİL",I16="UYGUN DEĞİL",I17="UYGUN DEĞİL"),"UYGUN DEĞİL","UYGUN")))</f>
        <v>UYGUN DEĞİL</v>
      </c>
      <c r="J18" s="26"/>
      <c r="K18" s="27"/>
      <c r="O18" s="7" t="str">
        <f>J8</f>
        <v/>
      </c>
    </row>
    <row r="19" spans="2:17" ht="18" customHeight="1" x14ac:dyDescent="0.25">
      <c r="B19" s="25"/>
      <c r="C19" s="12" t="s">
        <v>24</v>
      </c>
      <c r="D19" s="14" t="s">
        <v>32</v>
      </c>
      <c r="E19" s="14" t="s">
        <v>31</v>
      </c>
      <c r="F19" s="26"/>
      <c r="G19" s="95"/>
      <c r="H19" s="97" t="str">
        <f>IF(E5="","",IF(D3=Sheet4!A3,"",IF(AND(H18="UYGUN",I18="UYGUN"),"UYGUN","UYGUN DEĞİL")))</f>
        <v>UYGUN DEĞİL</v>
      </c>
      <c r="I19" s="98"/>
      <c r="J19" s="26"/>
      <c r="K19" s="27"/>
    </row>
    <row r="20" spans="2:17" ht="18" customHeight="1" x14ac:dyDescent="0.25">
      <c r="B20" s="25"/>
      <c r="C20" s="12" t="s">
        <v>25</v>
      </c>
      <c r="D20" s="14" t="s">
        <v>33</v>
      </c>
      <c r="E20" s="14" t="s">
        <v>31</v>
      </c>
      <c r="F20" s="26"/>
      <c r="G20" s="96"/>
      <c r="H20" s="99"/>
      <c r="I20" s="100"/>
      <c r="J20" s="26"/>
      <c r="K20" s="27"/>
    </row>
    <row r="21" spans="2:17" ht="7.5" customHeight="1" thickBot="1" x14ac:dyDescent="0.3">
      <c r="B21" s="28"/>
      <c r="C21" s="29"/>
      <c r="D21" s="29"/>
      <c r="E21" s="29"/>
      <c r="F21" s="29"/>
      <c r="G21" s="29"/>
      <c r="H21" s="29"/>
      <c r="I21" s="29"/>
      <c r="J21" s="29"/>
      <c r="K21" s="30"/>
    </row>
    <row r="22" spans="2:17" ht="15.75" thickBot="1" x14ac:dyDescent="0.3"/>
    <row r="23" spans="2:17" ht="15.75" thickBot="1" x14ac:dyDescent="0.3">
      <c r="B23" s="91" t="s">
        <v>48</v>
      </c>
      <c r="C23" s="92"/>
      <c r="D23" s="92"/>
      <c r="E23" s="92"/>
      <c r="F23" s="92"/>
      <c r="G23" s="92"/>
      <c r="H23" s="92"/>
      <c r="I23" s="92"/>
      <c r="J23" s="92"/>
      <c r="K23" s="93"/>
    </row>
  </sheetData>
  <sheetProtection password="CE28" sheet="1" objects="1" scenarios="1"/>
  <mergeCells count="9">
    <mergeCell ref="G18:G20"/>
    <mergeCell ref="H19:I20"/>
    <mergeCell ref="B23:K23"/>
    <mergeCell ref="D3:D4"/>
    <mergeCell ref="E3:J3"/>
    <mergeCell ref="C11:E11"/>
    <mergeCell ref="C12:C17"/>
    <mergeCell ref="H12:H17"/>
    <mergeCell ref="D16:E16"/>
  </mergeCells>
  <conditionalFormatting sqref="E9:J9">
    <cfRule type="cellIs" dxfId="38" priority="11" operator="equal">
      <formula>"kabul"</formula>
    </cfRule>
    <cfRule type="cellIs" dxfId="37" priority="12" operator="equal">
      <formula>"red"</formula>
    </cfRule>
  </conditionalFormatting>
  <conditionalFormatting sqref="I12">
    <cfRule type="expression" dxfId="36" priority="10">
      <formula>IF($E$9="red",1)</formula>
    </cfRule>
  </conditionalFormatting>
  <conditionalFormatting sqref="I13">
    <cfRule type="expression" dxfId="35" priority="9">
      <formula>IF($F$9="red",1)</formula>
    </cfRule>
  </conditionalFormatting>
  <conditionalFormatting sqref="I14">
    <cfRule type="expression" dxfId="34" priority="8">
      <formula>IF($G$9="red",1)</formula>
    </cfRule>
  </conditionalFormatting>
  <conditionalFormatting sqref="I15">
    <cfRule type="expression" dxfId="33" priority="7">
      <formula>IF($H$9="red",1)</formula>
    </cfRule>
  </conditionalFormatting>
  <conditionalFormatting sqref="I16">
    <cfRule type="expression" dxfId="32" priority="6">
      <formula>IF($I$9="red",1)</formula>
    </cfRule>
  </conditionalFormatting>
  <conditionalFormatting sqref="I17">
    <cfRule type="expression" dxfId="31" priority="5">
      <formula>IF($J$9="red",1)</formula>
    </cfRule>
  </conditionalFormatting>
  <conditionalFormatting sqref="H19:I20">
    <cfRule type="cellIs" dxfId="30" priority="3" operator="equal">
      <formula>"UYGUN"</formula>
    </cfRule>
    <cfRule type="cellIs" dxfId="29" priority="4" operator="equal">
      <formula>"UYGUN DEĞİL"</formula>
    </cfRule>
  </conditionalFormatting>
  <conditionalFormatting sqref="H18:I18">
    <cfRule type="cellIs" dxfId="28" priority="1" operator="equal">
      <formula>"UYGUN"</formula>
    </cfRule>
    <cfRule type="cellIs" dxfId="27" priority="2" operator="equal">
      <formula>"UYGUN DEĞİL"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Sheet4!$A$15:$A$16</xm:f>
          </x14:formula1>
          <xm:sqref>E15</xm:sqref>
        </x14:dataValidation>
        <x14:dataValidation type="list" allowBlank="1" showInputMessage="1" showErrorMessage="1">
          <x14:formula1>
            <xm:f>Sheet4!$A$3:$A$11</xm:f>
          </x14:formula1>
          <xm:sqref>D3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7"/>
  <sheetViews>
    <sheetView workbookViewId="0">
      <selection activeCell="L5" sqref="L5"/>
    </sheetView>
  </sheetViews>
  <sheetFormatPr defaultRowHeight="15" x14ac:dyDescent="0.25"/>
  <sheetData>
    <row r="3" spans="1:12" x14ac:dyDescent="0.25">
      <c r="A3" t="s">
        <v>17</v>
      </c>
    </row>
    <row r="4" spans="1:12" x14ac:dyDescent="0.25">
      <c r="A4" t="s">
        <v>5</v>
      </c>
      <c r="B4">
        <v>20</v>
      </c>
      <c r="C4">
        <v>16</v>
      </c>
      <c r="E4">
        <v>0</v>
      </c>
      <c r="G4">
        <f>'YAPI DENETİM (TS 500)'!E16</f>
        <v>120</v>
      </c>
      <c r="H4">
        <f>IF(G4&lt;E5,2,IF(AND(G4&gt;=E5,G4&lt;=E6),3,IF(AND(G4&gt;E6,G4&lt;=E7),4,IF(AND(G4&gt;E7,G4&lt;=E8),5,IF(AND(G4&gt;E8,G4&lt;=E9),6,IF(AND(G4&gt;E9,G4&lt;=E10),7,IF(AND(G4&gt;E10,G4&lt;=E11),8,IF(AND(G4&gt;E11,G4&lt;=E12),9,IF(AND(G4&gt;E12,G4&lt;=E13),10)))))))))</f>
        <v>4</v>
      </c>
      <c r="I4" t="str">
        <f>'YAPI DENETİM (TS 500)'!D3</f>
        <v>C30/37</v>
      </c>
      <c r="J4">
        <f>IF(OR($I$4=A4,$I$4=A5,$I$4=A6,$I$4=A7),0,1)</f>
        <v>0</v>
      </c>
      <c r="K4" t="str">
        <f>'YAPI DENETİM (TS 500)'!E15</f>
        <v>150 mm'lik küp</v>
      </c>
      <c r="L4" t="str">
        <f>IF(AND(J4=0,K4=A17),"Uygun değil","")</f>
        <v/>
      </c>
    </row>
    <row r="5" spans="1:12" x14ac:dyDescent="0.25">
      <c r="A5" s="1" t="s">
        <v>0</v>
      </c>
      <c r="B5">
        <v>25</v>
      </c>
      <c r="C5">
        <v>20</v>
      </c>
      <c r="E5">
        <v>25</v>
      </c>
    </row>
    <row r="6" spans="1:12" ht="15.75" thickBot="1" x14ac:dyDescent="0.3">
      <c r="A6" s="2" t="s">
        <v>1</v>
      </c>
      <c r="B6">
        <v>30</v>
      </c>
      <c r="C6">
        <v>25</v>
      </c>
      <c r="E6">
        <v>100</v>
      </c>
    </row>
    <row r="7" spans="1:12" x14ac:dyDescent="0.25">
      <c r="A7" s="3" t="s">
        <v>2</v>
      </c>
      <c r="B7">
        <v>37</v>
      </c>
      <c r="C7">
        <v>30</v>
      </c>
      <c r="E7">
        <v>150</v>
      </c>
    </row>
    <row r="8" spans="1:12" x14ac:dyDescent="0.25">
      <c r="A8" s="3" t="s">
        <v>3</v>
      </c>
      <c r="B8">
        <v>45</v>
      </c>
      <c r="C8">
        <v>35</v>
      </c>
      <c r="E8">
        <v>200</v>
      </c>
    </row>
    <row r="9" spans="1:12" x14ac:dyDescent="0.25">
      <c r="A9" s="3" t="s">
        <v>4</v>
      </c>
      <c r="B9">
        <v>50</v>
      </c>
      <c r="C9">
        <v>40</v>
      </c>
      <c r="E9">
        <v>250</v>
      </c>
    </row>
    <row r="10" spans="1:12" x14ac:dyDescent="0.25">
      <c r="A10" s="4" t="s">
        <v>6</v>
      </c>
      <c r="B10">
        <v>55</v>
      </c>
      <c r="C10">
        <v>45</v>
      </c>
      <c r="E10">
        <v>300</v>
      </c>
    </row>
    <row r="11" spans="1:12" x14ac:dyDescent="0.25">
      <c r="A11" s="4" t="s">
        <v>18</v>
      </c>
      <c r="B11">
        <v>60</v>
      </c>
      <c r="C11">
        <v>50</v>
      </c>
      <c r="E11">
        <v>400</v>
      </c>
    </row>
    <row r="12" spans="1:12" x14ac:dyDescent="0.25">
      <c r="A12" s="4"/>
      <c r="E12">
        <v>500</v>
      </c>
    </row>
    <row r="13" spans="1:12" x14ac:dyDescent="0.25">
      <c r="E13">
        <v>600</v>
      </c>
    </row>
    <row r="15" spans="1:12" x14ac:dyDescent="0.25">
      <c r="A15" t="s">
        <v>29</v>
      </c>
    </row>
    <row r="16" spans="1:12" x14ac:dyDescent="0.25">
      <c r="A16" t="s">
        <v>30</v>
      </c>
    </row>
    <row r="17" spans="1:1" x14ac:dyDescent="0.25">
      <c r="A1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AÇIKLAMA</vt:lpstr>
      <vt:lpstr>YAPI DENETİM (TS 500)</vt:lpstr>
      <vt:lpstr>PİYASA GÖZETİM&amp;DENETİM (EN 206)</vt:lpstr>
      <vt:lpstr>G BELGESİ (TS EN 206)</vt:lpstr>
      <vt:lpstr>Sheet4</vt:lpstr>
    </vt:vector>
  </TitlesOfParts>
  <Company>SilentAll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 engin</dc:creator>
  <cp:lastModifiedBy>yasin engin</cp:lastModifiedBy>
  <dcterms:created xsi:type="dcterms:W3CDTF">2015-10-27T11:05:58Z</dcterms:created>
  <dcterms:modified xsi:type="dcterms:W3CDTF">2015-10-28T12:10:21Z</dcterms:modified>
</cp:coreProperties>
</file>