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in\Desktop\WEBSİTESİ DOKÜMAN\"/>
    </mc:Choice>
  </mc:AlternateContent>
  <bookViews>
    <workbookView xWindow="-435" yWindow="2745" windowWidth="22995" windowHeight="9225"/>
  </bookViews>
  <sheets>
    <sheet name="Açıklama" sheetId="10" r:id="rId1"/>
    <sheet name="Veri Giriş" sheetId="1" r:id="rId2"/>
    <sheet name="Sheet1" sheetId="8" state="hidden" r:id="rId3"/>
    <sheet name="Gradasyon" sheetId="5" r:id="rId4"/>
    <sheet name="Sheet3" sheetId="7" state="hidden" r:id="rId5"/>
    <sheet name="Sheet2" sheetId="6" state="hidden" r:id="rId6"/>
    <sheet name="Grafik" sheetId="3" r:id="rId7"/>
    <sheet name="İşlenebilirlik" sheetId="4" r:id="rId8"/>
    <sheet name="Karşılaştırma" sheetId="9" r:id="rId9"/>
  </sheets>
  <calcPr calcId="152511"/>
</workbook>
</file>

<file path=xl/calcChain.xml><?xml version="1.0" encoding="utf-8"?>
<calcChain xmlns="http://schemas.openxmlformats.org/spreadsheetml/2006/main">
  <c r="S16" i="1" l="1"/>
  <c r="S15" i="1"/>
  <c r="S14" i="1"/>
  <c r="S13" i="1"/>
  <c r="S12" i="1"/>
  <c r="T13" i="1" l="1"/>
  <c r="T14" i="1"/>
  <c r="T15" i="1"/>
  <c r="T16" i="1"/>
  <c r="T17" i="1"/>
  <c r="T12" i="1"/>
  <c r="T4" i="9" l="1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O5" i="9"/>
  <c r="P5" i="9"/>
  <c r="Q5" i="9"/>
  <c r="O6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P4" i="9"/>
  <c r="Q4" i="9"/>
  <c r="O4" i="9"/>
  <c r="K40" i="5" l="1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C19" i="5"/>
  <c r="C18" i="5"/>
  <c r="C17" i="5"/>
  <c r="C16" i="5"/>
  <c r="C15" i="5"/>
  <c r="C14" i="5"/>
  <c r="C13" i="5"/>
  <c r="C12" i="5"/>
  <c r="C11" i="5"/>
  <c r="C10" i="5"/>
  <c r="C9" i="5"/>
  <c r="C8" i="5"/>
  <c r="C6" i="5"/>
  <c r="C7" i="5"/>
  <c r="K41" i="5" l="1"/>
  <c r="D12" i="1"/>
  <c r="D13" i="1"/>
  <c r="D14" i="1"/>
  <c r="D15" i="1"/>
  <c r="D16" i="1"/>
  <c r="G41" i="5"/>
  <c r="C41" i="5"/>
  <c r="G20" i="5"/>
  <c r="C20" i="5"/>
  <c r="I38" i="5" l="1"/>
  <c r="I34" i="5"/>
  <c r="I30" i="5"/>
  <c r="J30" i="5" s="1"/>
  <c r="I31" i="5"/>
  <c r="I37" i="5"/>
  <c r="I33" i="5"/>
  <c r="I29" i="5"/>
  <c r="J29" i="5" s="1"/>
  <c r="I40" i="5"/>
  <c r="I36" i="5"/>
  <c r="I32" i="5"/>
  <c r="I28" i="5"/>
  <c r="J28" i="5" s="1"/>
  <c r="I39" i="5"/>
  <c r="J39" i="5" s="1"/>
  <c r="I35" i="5"/>
  <c r="I27" i="5"/>
  <c r="D19" i="5"/>
  <c r="D6" i="5"/>
  <c r="I17" i="5"/>
  <c r="I13" i="5"/>
  <c r="I9" i="5"/>
  <c r="J9" i="5" s="1"/>
  <c r="I16" i="5"/>
  <c r="I12" i="5"/>
  <c r="I10" i="5"/>
  <c r="I8" i="5"/>
  <c r="J8" i="5" s="1"/>
  <c r="I18" i="5"/>
  <c r="I6" i="5"/>
  <c r="I19" i="5"/>
  <c r="I15" i="5"/>
  <c r="J15" i="5" s="1"/>
  <c r="I11" i="5"/>
  <c r="I7" i="5"/>
  <c r="I14" i="5"/>
  <c r="F40" i="5"/>
  <c r="E40" i="5"/>
  <c r="E36" i="5"/>
  <c r="E32" i="5"/>
  <c r="E28" i="5"/>
  <c r="F28" i="5" s="1"/>
  <c r="E35" i="5"/>
  <c r="E37" i="5"/>
  <c r="E29" i="5"/>
  <c r="E39" i="5"/>
  <c r="F39" i="5" s="1"/>
  <c r="E31" i="5"/>
  <c r="E27" i="5"/>
  <c r="E38" i="5"/>
  <c r="E34" i="5"/>
  <c r="F34" i="5" s="1"/>
  <c r="E30" i="5"/>
  <c r="E33" i="5"/>
  <c r="L27" i="5"/>
  <c r="M40" i="5"/>
  <c r="M36" i="5"/>
  <c r="M32" i="5"/>
  <c r="M28" i="5"/>
  <c r="M39" i="5"/>
  <c r="N39" i="5" s="1"/>
  <c r="M35" i="5"/>
  <c r="M31" i="5"/>
  <c r="M27" i="5"/>
  <c r="M38" i="5"/>
  <c r="N38" i="5" s="1"/>
  <c r="M34" i="5"/>
  <c r="M30" i="5"/>
  <c r="M37" i="5"/>
  <c r="M33" i="5"/>
  <c r="N33" i="5" s="1"/>
  <c r="M29" i="5"/>
  <c r="L40" i="5"/>
  <c r="L36" i="5"/>
  <c r="L32" i="5"/>
  <c r="L28" i="5"/>
  <c r="L33" i="5"/>
  <c r="L39" i="5"/>
  <c r="L35" i="5"/>
  <c r="L31" i="5"/>
  <c r="L38" i="5"/>
  <c r="L34" i="5"/>
  <c r="L30" i="5"/>
  <c r="L37" i="5"/>
  <c r="L29" i="5"/>
  <c r="J35" i="5"/>
  <c r="H27" i="5"/>
  <c r="H29" i="5"/>
  <c r="H31" i="5"/>
  <c r="J32" i="5"/>
  <c r="H34" i="5"/>
  <c r="H36" i="5"/>
  <c r="J38" i="5"/>
  <c r="H32" i="5"/>
  <c r="H38" i="5"/>
  <c r="J27" i="5"/>
  <c r="J31" i="5"/>
  <c r="H33" i="5"/>
  <c r="J34" i="5"/>
  <c r="J36" i="5"/>
  <c r="H40" i="5"/>
  <c r="H28" i="5"/>
  <c r="H30" i="5"/>
  <c r="J33" i="5"/>
  <c r="H35" i="5"/>
  <c r="H37" i="5"/>
  <c r="J37" i="5"/>
  <c r="H39" i="5"/>
  <c r="J40" i="5"/>
  <c r="N40" i="5"/>
  <c r="N35" i="5"/>
  <c r="N32" i="5"/>
  <c r="N27" i="5"/>
  <c r="N37" i="5"/>
  <c r="N29" i="5"/>
  <c r="N30" i="5"/>
  <c r="N36" i="5"/>
  <c r="N31" i="5"/>
  <c r="N28" i="5"/>
  <c r="F33" i="5"/>
  <c r="D31" i="5"/>
  <c r="D27" i="5"/>
  <c r="F29" i="5"/>
  <c r="D30" i="5"/>
  <c r="F35" i="5"/>
  <c r="F27" i="5"/>
  <c r="D28" i="5"/>
  <c r="F30" i="5"/>
  <c r="F31" i="5"/>
  <c r="D32" i="5"/>
  <c r="D34" i="5"/>
  <c r="D35" i="5"/>
  <c r="F37" i="5"/>
  <c r="D38" i="5"/>
  <c r="D36" i="5"/>
  <c r="D29" i="5"/>
  <c r="F32" i="5"/>
  <c r="D33" i="5"/>
  <c r="F36" i="5"/>
  <c r="D37" i="5"/>
  <c r="D39" i="5"/>
  <c r="J19" i="5"/>
  <c r="H7" i="5"/>
  <c r="H14" i="5"/>
  <c r="J7" i="5"/>
  <c r="J17" i="5"/>
  <c r="H8" i="5"/>
  <c r="H18" i="5"/>
  <c r="J13" i="5"/>
  <c r="H6" i="5"/>
  <c r="H10" i="5"/>
  <c r="H16" i="5"/>
  <c r="E19" i="5"/>
  <c r="F19" i="5" s="1"/>
  <c r="E12" i="5"/>
  <c r="F12" i="5" s="1"/>
  <c r="E9" i="5"/>
  <c r="F9" i="5" s="1"/>
  <c r="E6" i="5"/>
  <c r="F6" i="5" s="1"/>
  <c r="E7" i="5"/>
  <c r="F7" i="5" s="1"/>
  <c r="E17" i="5"/>
  <c r="F17" i="5" s="1"/>
  <c r="E8" i="5"/>
  <c r="F8" i="5" s="1"/>
  <c r="D16" i="5"/>
  <c r="D13" i="5"/>
  <c r="D7" i="5"/>
  <c r="D11" i="5"/>
  <c r="D14" i="5"/>
  <c r="E16" i="5"/>
  <c r="F16" i="5" s="1"/>
  <c r="D10" i="5"/>
  <c r="E11" i="5"/>
  <c r="F11" i="5" s="1"/>
  <c r="E13" i="5"/>
  <c r="F13" i="5" s="1"/>
  <c r="D15" i="5"/>
  <c r="E18" i="5"/>
  <c r="F18" i="5" s="1"/>
  <c r="D8" i="5"/>
  <c r="D9" i="5"/>
  <c r="E10" i="5"/>
  <c r="F10" i="5" s="1"/>
  <c r="D12" i="5"/>
  <c r="D17" i="5"/>
  <c r="E14" i="5"/>
  <c r="F14" i="5" s="1"/>
  <c r="E15" i="5"/>
  <c r="F15" i="5" s="1"/>
  <c r="D18" i="5"/>
  <c r="J11" i="5"/>
  <c r="H12" i="5"/>
  <c r="J6" i="5"/>
  <c r="J10" i="5"/>
  <c r="J12" i="5"/>
  <c r="J14" i="5"/>
  <c r="J16" i="5"/>
  <c r="J18" i="5"/>
  <c r="D40" i="5"/>
  <c r="H9" i="5"/>
  <c r="H11" i="5"/>
  <c r="H13" i="5"/>
  <c r="H15" i="5"/>
  <c r="H17" i="5"/>
  <c r="H19" i="5"/>
  <c r="F38" i="5"/>
  <c r="R31" i="6" l="1"/>
  <c r="S31" i="6" s="1"/>
  <c r="T32" i="6" s="1"/>
  <c r="R32" i="6"/>
  <c r="S32" i="6" s="1"/>
  <c r="R33" i="6"/>
  <c r="S33" i="6" s="1"/>
  <c r="R48" i="6"/>
  <c r="S48" i="6" s="1"/>
  <c r="R50" i="6"/>
  <c r="S50" i="6" s="1"/>
  <c r="R49" i="6"/>
  <c r="S49" i="6" s="1"/>
  <c r="R25" i="6"/>
  <c r="S25" i="6" s="1"/>
  <c r="R24" i="6"/>
  <c r="S24" i="6" s="1"/>
  <c r="R23" i="6"/>
  <c r="S23" i="6" s="1"/>
  <c r="T24" i="6" s="1"/>
  <c r="R14" i="6"/>
  <c r="R16" i="6"/>
  <c r="R15" i="6"/>
  <c r="R42" i="6"/>
  <c r="S42" i="6" s="1"/>
  <c r="R41" i="6"/>
  <c r="S41" i="6" s="1"/>
  <c r="R40" i="6"/>
  <c r="S40" i="6" s="1"/>
  <c r="T41" i="6" s="1"/>
  <c r="N41" i="5"/>
  <c r="N34" i="5"/>
  <c r="J41" i="5"/>
  <c r="F20" i="5"/>
  <c r="F41" i="5"/>
  <c r="J20" i="5"/>
  <c r="R20" i="6" l="1"/>
  <c r="R18" i="6"/>
  <c r="R19" i="6"/>
  <c r="R53" i="6"/>
  <c r="S53" i="6" s="1"/>
  <c r="R52" i="6"/>
  <c r="S52" i="6" s="1"/>
  <c r="R54" i="6"/>
  <c r="S54" i="6" s="1"/>
  <c r="T49" i="6"/>
  <c r="R44" i="6"/>
  <c r="S44" i="6" s="1"/>
  <c r="T45" i="6" s="1"/>
  <c r="U43" i="6" s="1"/>
  <c r="H41" i="5" s="1"/>
  <c r="R46" i="6"/>
  <c r="S46" i="6" s="1"/>
  <c r="R45" i="6"/>
  <c r="S45" i="6" s="1"/>
  <c r="R29" i="6"/>
  <c r="S29" i="6" s="1"/>
  <c r="R28" i="6"/>
  <c r="S28" i="6" s="1"/>
  <c r="R27" i="6"/>
  <c r="S27" i="6" s="1"/>
  <c r="R36" i="6"/>
  <c r="S36" i="6" s="1"/>
  <c r="R35" i="6"/>
  <c r="S35" i="6" s="1"/>
  <c r="T36" i="6" s="1"/>
  <c r="U34" i="6" s="1"/>
  <c r="D41" i="5" s="1"/>
  <c r="R37" i="6"/>
  <c r="S37" i="6" s="1"/>
  <c r="S15" i="6"/>
  <c r="S14" i="6"/>
  <c r="S16" i="6"/>
  <c r="T28" i="6" l="1"/>
  <c r="U26" i="6" s="1"/>
  <c r="H20" i="5" s="1"/>
  <c r="T53" i="6"/>
  <c r="U51" i="6" s="1"/>
  <c r="L41" i="5" s="1"/>
  <c r="T15" i="6"/>
  <c r="S20" i="6"/>
  <c r="S19" i="6"/>
  <c r="S18" i="6"/>
  <c r="T19" i="6" l="1"/>
  <c r="U17" i="6" s="1"/>
  <c r="D20" i="5" s="1"/>
  <c r="E12" i="1" l="1"/>
  <c r="E13" i="1"/>
  <c r="E14" i="1"/>
  <c r="E15" i="1"/>
  <c r="E16" i="1"/>
  <c r="T5" i="1"/>
  <c r="T4" i="1"/>
  <c r="Q15" i="1"/>
  <c r="P15" i="1"/>
  <c r="O15" i="1"/>
  <c r="N15" i="1"/>
  <c r="M15" i="1"/>
  <c r="L15" i="1"/>
  <c r="K15" i="1"/>
  <c r="J15" i="1"/>
  <c r="I15" i="1"/>
  <c r="H15" i="1"/>
  <c r="G15" i="1"/>
  <c r="F15" i="1"/>
  <c r="E17" i="1" l="1"/>
  <c r="F16" i="1" l="1"/>
  <c r="G16" i="1"/>
  <c r="H16" i="1"/>
  <c r="I16" i="1"/>
  <c r="J16" i="1"/>
  <c r="K16" i="1"/>
  <c r="L16" i="1"/>
  <c r="M16" i="1"/>
  <c r="N16" i="1"/>
  <c r="O16" i="1"/>
  <c r="P16" i="1"/>
  <c r="Q16" i="1"/>
  <c r="F14" i="1"/>
  <c r="G14" i="1"/>
  <c r="H14" i="1"/>
  <c r="I14" i="1"/>
  <c r="J14" i="1"/>
  <c r="K14" i="1"/>
  <c r="L14" i="1"/>
  <c r="M14" i="1"/>
  <c r="N14" i="1"/>
  <c r="O14" i="1"/>
  <c r="P14" i="1"/>
  <c r="Q14" i="1"/>
  <c r="F13" i="1"/>
  <c r="G13" i="1"/>
  <c r="H13" i="1"/>
  <c r="I13" i="1"/>
  <c r="J13" i="1"/>
  <c r="K13" i="1"/>
  <c r="L13" i="1"/>
  <c r="M13" i="1"/>
  <c r="N13" i="1"/>
  <c r="O13" i="1"/>
  <c r="P13" i="1"/>
  <c r="Q13" i="1"/>
  <c r="F12" i="1"/>
  <c r="G12" i="1"/>
  <c r="H12" i="1"/>
  <c r="I12" i="1"/>
  <c r="J12" i="1"/>
  <c r="K12" i="1"/>
  <c r="L12" i="1"/>
  <c r="M12" i="1"/>
  <c r="N12" i="1"/>
  <c r="O12" i="1"/>
  <c r="P12" i="1"/>
  <c r="Q12" i="1"/>
  <c r="Q17" i="1" s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C17" i="1"/>
  <c r="M17" i="1" l="1"/>
  <c r="J4" i="4" s="1"/>
  <c r="N17" i="1"/>
  <c r="J17" i="1"/>
  <c r="P17" i="1"/>
  <c r="H17" i="1"/>
  <c r="O17" i="1"/>
  <c r="K17" i="1"/>
  <c r="G17" i="1"/>
  <c r="I17" i="1"/>
  <c r="J5" i="4" s="1"/>
  <c r="L17" i="1"/>
  <c r="F17" i="1"/>
  <c r="L5" i="4" l="1"/>
  <c r="L4" i="4"/>
</calcChain>
</file>

<file path=xl/comments1.xml><?xml version="1.0" encoding="utf-8"?>
<comments xmlns="http://schemas.openxmlformats.org/spreadsheetml/2006/main">
  <authors>
    <author>yasin engin</author>
  </authors>
  <commentLis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yasin engin:</t>
        </r>
        <r>
          <rPr>
            <sz val="9"/>
            <color indexed="81"/>
            <rFont val="Tahoma"/>
            <family val="2"/>
            <charset val="162"/>
          </rPr>
          <t xml:space="preserve">
0,063 mm göz açıklıklı elekten geçen kütlece yüzde</t>
        </r>
      </text>
    </comment>
  </commentList>
</comments>
</file>

<file path=xl/sharedStrings.xml><?xml version="1.0" encoding="utf-8"?>
<sst xmlns="http://schemas.openxmlformats.org/spreadsheetml/2006/main" count="117" uniqueCount="53">
  <si>
    <t>2 NO</t>
  </si>
  <si>
    <t>1 NO</t>
  </si>
  <si>
    <t>KUM</t>
  </si>
  <si>
    <t>T.TOZU</t>
  </si>
  <si>
    <t>%</t>
  </si>
  <si>
    <t>Numune (kg)</t>
  </si>
  <si>
    <t>İncelik Modülü</t>
  </si>
  <si>
    <t>KÜMÜLATİF ELEK AĞIRLIĞI (kg)</t>
  </si>
  <si>
    <t>ELEKTEN GEÇME (%)</t>
  </si>
  <si>
    <t xml:space="preserve">Toplam </t>
  </si>
  <si>
    <t>K.KUM</t>
  </si>
  <si>
    <t>İri Agrega</t>
  </si>
  <si>
    <t>İnce Agrega</t>
  </si>
  <si>
    <t>İRİ AGREGA</t>
  </si>
  <si>
    <t>ELEK EBATI</t>
  </si>
  <si>
    <t>( mm )</t>
  </si>
  <si>
    <t>Toplam Kalan(gr)</t>
  </si>
  <si>
    <t>Elekte Kalan(gr)</t>
  </si>
  <si>
    <t>Elekte Kalan(%)</t>
  </si>
  <si>
    <t>Elekten Geçen(%)</t>
  </si>
  <si>
    <t>Numune Ağırlığı(gr)</t>
  </si>
  <si>
    <t>İNCE AGREGA</t>
  </si>
  <si>
    <t>TAŞ TOZU</t>
  </si>
  <si>
    <t>CP</t>
  </si>
  <si>
    <t>MP</t>
  </si>
  <si>
    <t>FP</t>
  </si>
  <si>
    <t>CF</t>
  </si>
  <si>
    <t>MF</t>
  </si>
  <si>
    <t>FF</t>
  </si>
  <si>
    <t>DOĞAL KUM</t>
  </si>
  <si>
    <t>KIRMA KUM</t>
  </si>
  <si>
    <t>Alt Limit</t>
  </si>
  <si>
    <t>Üst Limit</t>
  </si>
  <si>
    <t>İdeal</t>
  </si>
  <si>
    <t xml:space="preserve">ELEK EBATI </t>
  </si>
  <si>
    <t xml:space="preserve">ELEKTEN GEÇEN MALZEME </t>
  </si>
  <si>
    <t>mm</t>
  </si>
  <si>
    <t>Karşılaştır</t>
  </si>
  <si>
    <t>Reçete 1</t>
  </si>
  <si>
    <t>Reçete 2</t>
  </si>
  <si>
    <t>Reçete 3</t>
  </si>
  <si>
    <t>Sarı renkli hücrelere veri giriniz.</t>
  </si>
  <si>
    <t>Kategori (f)</t>
  </si>
  <si>
    <t xml:space="preserve">            HAZIRLAYAN: YASİN ENGİN (İnş.Yük.Müh)           </t>
  </si>
  <si>
    <t xml:space="preserve">www.betonvecimento.com </t>
  </si>
  <si>
    <t>yasin.engin@gmail.com</t>
  </si>
  <si>
    <t>TIKLA TAKİP ET!</t>
  </si>
  <si>
    <t>Grafik, Dmaks 22.4 mm içindir.</t>
  </si>
  <si>
    <r>
      <t>D</t>
    </r>
    <r>
      <rPr>
        <b/>
        <vertAlign val="subscript"/>
        <sz val="12"/>
        <rFont val="Calibri"/>
        <family val="2"/>
        <charset val="162"/>
        <scheme val="minor"/>
      </rPr>
      <t xml:space="preserve">maks </t>
    </r>
    <r>
      <rPr>
        <b/>
        <sz val="12"/>
        <rFont val="Calibri"/>
        <family val="2"/>
        <charset val="162"/>
        <scheme val="minor"/>
      </rPr>
      <t>SEÇİN (mm)</t>
    </r>
  </si>
  <si>
    <t>Eylül 2015, V.2</t>
  </si>
  <si>
    <t>Güncellemeleri Kontrol Et!</t>
  </si>
  <si>
    <t>İŞLENEBİLİRLİK ENDEKSİ</t>
  </si>
  <si>
    <t>AGREGA İRİLİK ENDEKSİ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</si>
</sst>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i/>
      <sz val="12"/>
      <color theme="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0"/>
      <name val="BauhausL"/>
      <charset val="162"/>
    </font>
    <font>
      <b/>
      <sz val="1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rgb="FF000000"/>
      <name val="Segoe UI"/>
      <family val="2"/>
      <charset val="162"/>
    </font>
    <font>
      <b/>
      <sz val="12"/>
      <name val="Calibri"/>
      <family val="2"/>
      <charset val="162"/>
      <scheme val="minor"/>
    </font>
    <font>
      <b/>
      <vertAlign val="subscript"/>
      <sz val="12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9"/>
      <color theme="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i/>
      <sz val="14"/>
      <color rgb="FFFF0000"/>
      <name val="Candara"/>
      <family val="2"/>
      <charset val="162"/>
    </font>
    <font>
      <sz val="11"/>
      <color theme="1"/>
      <name val="Candara"/>
      <family val="2"/>
      <charset val="162"/>
    </font>
    <font>
      <b/>
      <u/>
      <sz val="14"/>
      <color theme="0"/>
      <name val="Candara"/>
      <family val="2"/>
      <charset val="162"/>
    </font>
    <font>
      <b/>
      <sz val="14"/>
      <color theme="0"/>
      <name val="Candara"/>
      <family val="2"/>
      <charset val="162"/>
    </font>
    <font>
      <b/>
      <i/>
      <sz val="12"/>
      <color rgb="FFFF0000"/>
      <name val="Candara"/>
      <family val="2"/>
      <charset val="162"/>
    </font>
    <font>
      <b/>
      <sz val="20"/>
      <color theme="0"/>
      <name val="Candara"/>
      <family val="2"/>
      <charset val="162"/>
    </font>
    <font>
      <b/>
      <sz val="12"/>
      <color theme="3"/>
      <name val="Candara"/>
      <family val="2"/>
      <charset val="162"/>
    </font>
    <font>
      <b/>
      <u/>
      <sz val="12"/>
      <color theme="3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2" fillId="0" borderId="0"/>
    <xf numFmtId="0" fontId="25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2" fontId="7" fillId="8" borderId="9" xfId="0" applyNumberFormat="1" applyFont="1" applyFill="1" applyBorder="1" applyAlignment="1">
      <alignment horizontal="center" vertical="center"/>
    </xf>
    <xf numFmtId="2" fontId="7" fillId="8" borderId="10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9" fontId="0" fillId="0" borderId="0" xfId="0" applyNumberFormat="1"/>
    <xf numFmtId="2" fontId="2" fillId="0" borderId="0" xfId="0" applyNumberFormat="1" applyFont="1"/>
    <xf numFmtId="0" fontId="6" fillId="7" borderId="3" xfId="0" applyFont="1" applyFill="1" applyBorder="1" applyAlignment="1">
      <alignment horizontal="center" vertical="center"/>
    </xf>
    <xf numFmtId="1" fontId="9" fillId="10" borderId="13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2" borderId="2" xfId="0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 applyProtection="1">
      <alignment horizontal="center"/>
      <protection locked="0"/>
    </xf>
    <xf numFmtId="0" fontId="5" fillId="12" borderId="7" xfId="0" applyFont="1" applyFill="1" applyBorder="1" applyAlignment="1" applyProtection="1">
      <alignment horizontal="center"/>
      <protection locked="0"/>
    </xf>
    <xf numFmtId="0" fontId="5" fillId="11" borderId="2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5" fillId="11" borderId="7" xfId="0" applyFont="1" applyFill="1" applyBorder="1" applyAlignment="1" applyProtection="1">
      <alignment horizontal="center"/>
      <protection locked="0"/>
    </xf>
    <xf numFmtId="0" fontId="5" fillId="11" borderId="20" xfId="0" applyFont="1" applyFill="1" applyBorder="1" applyAlignment="1" applyProtection="1">
      <alignment horizontal="center"/>
      <protection locked="0"/>
    </xf>
    <xf numFmtId="0" fontId="5" fillId="11" borderId="9" xfId="0" applyFont="1" applyFill="1" applyBorder="1" applyAlignment="1" applyProtection="1">
      <alignment horizontal="center"/>
      <protection locked="0"/>
    </xf>
    <xf numFmtId="0" fontId="5" fillId="11" borderId="10" xfId="0" applyFont="1" applyFill="1" applyBorder="1" applyAlignment="1" applyProtection="1">
      <alignment horizontal="center"/>
      <protection locked="0"/>
    </xf>
    <xf numFmtId="0" fontId="3" fillId="2" borderId="36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13" fillId="6" borderId="27" xfId="1" applyFont="1" applyFill="1" applyBorder="1" applyAlignment="1" applyProtection="1">
      <alignment horizontal="center" vertical="center" wrapText="1"/>
    </xf>
    <xf numFmtId="0" fontId="13" fillId="6" borderId="26" xfId="1" applyFont="1" applyFill="1" applyBorder="1" applyAlignment="1" applyProtection="1">
      <alignment horizontal="center" vertical="center" wrapText="1"/>
    </xf>
    <xf numFmtId="0" fontId="13" fillId="14" borderId="23" xfId="1" applyFont="1" applyFill="1" applyBorder="1" applyAlignment="1" applyProtection="1">
      <alignment horizontal="center" vertical="center" wrapText="1"/>
    </xf>
    <xf numFmtId="0" fontId="13" fillId="6" borderId="28" xfId="1" applyFont="1" applyFill="1" applyBorder="1" applyAlignment="1" applyProtection="1">
      <alignment horizontal="center" vertical="center" wrapText="1"/>
    </xf>
    <xf numFmtId="0" fontId="13" fillId="6" borderId="38" xfId="1" applyFont="1" applyFill="1" applyBorder="1" applyAlignment="1" applyProtection="1">
      <alignment horizontal="center" vertical="center" wrapText="1"/>
    </xf>
    <xf numFmtId="0" fontId="15" fillId="6" borderId="38" xfId="0" applyFont="1" applyFill="1" applyBorder="1" applyAlignment="1" applyProtection="1">
      <alignment horizontal="center" vertical="center" wrapText="1"/>
    </xf>
    <xf numFmtId="0" fontId="15" fillId="6" borderId="40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 applyProtection="1">
      <alignment horizontal="center" vertical="center" wrapText="1"/>
    </xf>
    <xf numFmtId="0" fontId="15" fillId="6" borderId="32" xfId="0" applyFont="1" applyFill="1" applyBorder="1" applyAlignment="1" applyProtection="1">
      <alignment horizontal="center" vertical="center" wrapText="1"/>
    </xf>
    <xf numFmtId="0" fontId="15" fillId="6" borderId="33" xfId="0" applyFont="1" applyFill="1" applyBorder="1" applyAlignment="1" applyProtection="1">
      <alignment horizontal="center" vertical="center" wrapText="1"/>
    </xf>
    <xf numFmtId="164" fontId="2" fillId="0" borderId="42" xfId="0" applyNumberFormat="1" applyFont="1" applyBorder="1" applyAlignment="1" applyProtection="1">
      <alignment wrapText="1"/>
    </xf>
    <xf numFmtId="164" fontId="3" fillId="7" borderId="4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wrapText="1"/>
    </xf>
    <xf numFmtId="164" fontId="3" fillId="7" borderId="2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wrapText="1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2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7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5" fillId="11" borderId="4" xfId="0" applyFont="1" applyFill="1" applyBorder="1" applyAlignment="1" applyProtection="1">
      <alignment horizontal="center"/>
      <protection locked="0"/>
    </xf>
    <xf numFmtId="0" fontId="5" fillId="11" borderId="5" xfId="0" applyFont="1" applyFill="1" applyBorder="1" applyAlignment="1" applyProtection="1">
      <alignment horizontal="center"/>
      <protection locked="0"/>
    </xf>
    <xf numFmtId="0" fontId="5" fillId="11" borderId="37" xfId="0" applyFont="1" applyFill="1" applyBorder="1" applyAlignment="1" applyProtection="1">
      <alignment horizontal="center"/>
      <protection locked="0"/>
    </xf>
    <xf numFmtId="0" fontId="4" fillId="11" borderId="17" xfId="0" applyFont="1" applyFill="1" applyBorder="1" applyAlignment="1" applyProtection="1">
      <alignment horizontal="center"/>
      <protection locked="0"/>
    </xf>
    <xf numFmtId="0" fontId="4" fillId="12" borderId="18" xfId="0" applyFont="1" applyFill="1" applyBorder="1" applyAlignment="1" applyProtection="1">
      <alignment horizontal="center"/>
      <protection locked="0"/>
    </xf>
    <xf numFmtId="0" fontId="4" fillId="11" borderId="18" xfId="0" applyFont="1" applyFill="1" applyBorder="1" applyAlignment="1" applyProtection="1">
      <alignment horizontal="center"/>
      <protection locked="0"/>
    </xf>
    <xf numFmtId="0" fontId="4" fillId="11" borderId="19" xfId="0" applyFont="1" applyFill="1" applyBorder="1" applyAlignment="1" applyProtection="1">
      <alignment horizontal="center"/>
      <protection locked="0"/>
    </xf>
    <xf numFmtId="0" fontId="16" fillId="0" borderId="0" xfId="0" applyFont="1"/>
    <xf numFmtId="164" fontId="1" fillId="4" borderId="37" xfId="0" applyNumberFormat="1" applyFont="1" applyFill="1" applyBorder="1" applyAlignment="1" applyProtection="1">
      <alignment horizontal="center" vertical="center" wrapText="1"/>
    </xf>
    <xf numFmtId="164" fontId="1" fillId="4" borderId="4" xfId="0" applyNumberFormat="1" applyFont="1" applyFill="1" applyBorder="1" applyAlignment="1" applyProtection="1">
      <alignment horizontal="center" vertical="center" wrapText="1"/>
    </xf>
    <xf numFmtId="164" fontId="1" fillId="4" borderId="5" xfId="0" applyNumberFormat="1" applyFont="1" applyFill="1" applyBorder="1" applyAlignment="1" applyProtection="1">
      <alignment horizontal="center" vertical="center" wrapText="1"/>
    </xf>
    <xf numFmtId="164" fontId="1" fillId="4" borderId="30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164" fontId="1" fillId="4" borderId="7" xfId="0" applyNumberFormat="1" applyFont="1" applyFill="1" applyBorder="1" applyAlignment="1" applyProtection="1">
      <alignment horizontal="center" vertical="center" wrapText="1"/>
    </xf>
    <xf numFmtId="164" fontId="1" fillId="4" borderId="39" xfId="0" applyNumberFormat="1" applyFont="1" applyFill="1" applyBorder="1" applyAlignment="1" applyProtection="1">
      <alignment horizontal="center" vertical="center" wrapText="1"/>
    </xf>
    <xf numFmtId="164" fontId="1" fillId="4" borderId="20" xfId="0" applyNumberFormat="1" applyFont="1" applyFill="1" applyBorder="1" applyAlignment="1" applyProtection="1">
      <alignment horizontal="center" vertical="center" wrapText="1"/>
    </xf>
    <xf numFmtId="164" fontId="1" fillId="4" borderId="9" xfId="0" applyNumberFormat="1" applyFont="1" applyFill="1" applyBorder="1" applyAlignment="1" applyProtection="1">
      <alignment horizontal="center" vertical="center" wrapText="1"/>
    </xf>
    <xf numFmtId="164" fontId="1" fillId="4" borderId="10" xfId="0" applyNumberFormat="1" applyFont="1" applyFill="1" applyBorder="1" applyAlignment="1" applyProtection="1">
      <alignment horizontal="center" vertical="center" wrapText="1"/>
    </xf>
    <xf numFmtId="164" fontId="1" fillId="4" borderId="41" xfId="0" applyNumberFormat="1" applyFont="1" applyFill="1" applyBorder="1" applyAlignment="1" applyProtection="1">
      <alignment horizontal="center" vertical="center" wrapText="1"/>
    </xf>
    <xf numFmtId="16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7" xfId="0" applyNumberFormat="1" applyFont="1" applyFill="1" applyBorder="1" applyAlignment="1" applyProtection="1">
      <alignment horizontal="center" wrapText="1"/>
      <protection locked="0"/>
    </xf>
    <xf numFmtId="164" fontId="4" fillId="4" borderId="45" xfId="0" applyNumberFormat="1" applyFont="1" applyFill="1" applyBorder="1" applyAlignment="1" applyProtection="1">
      <alignment horizontal="center" wrapText="1"/>
      <protection locked="0"/>
    </xf>
    <xf numFmtId="164" fontId="4" fillId="4" borderId="26" xfId="0" applyNumberFormat="1" applyFont="1" applyFill="1" applyBorder="1" applyAlignment="1" applyProtection="1">
      <alignment horizontal="center" wrapText="1"/>
      <protection locked="0"/>
    </xf>
    <xf numFmtId="0" fontId="0" fillId="11" borderId="34" xfId="0" applyFill="1" applyBorder="1"/>
    <xf numFmtId="0" fontId="0" fillId="11" borderId="50" xfId="0" applyFill="1" applyBorder="1"/>
    <xf numFmtId="0" fontId="0" fillId="11" borderId="23" xfId="0" applyFill="1" applyBorder="1"/>
    <xf numFmtId="0" fontId="0" fillId="11" borderId="24" xfId="0" applyFill="1" applyBorder="1"/>
    <xf numFmtId="0" fontId="0" fillId="11" borderId="49" xfId="0" applyFill="1" applyBorder="1"/>
    <xf numFmtId="0" fontId="0" fillId="11" borderId="25" xfId="0" applyFill="1" applyBorder="1"/>
    <xf numFmtId="0" fontId="18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7" borderId="5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2" xfId="0" applyBorder="1"/>
    <xf numFmtId="0" fontId="2" fillId="15" borderId="0" xfId="0" applyFont="1" applyFill="1"/>
    <xf numFmtId="0" fontId="6" fillId="15" borderId="5" xfId="0" applyFont="1" applyFill="1" applyBorder="1" applyAlignment="1">
      <alignment horizontal="center" vertical="center" wrapText="1"/>
    </xf>
    <xf numFmtId="0" fontId="16" fillId="15" borderId="0" xfId="0" applyFont="1" applyFill="1"/>
    <xf numFmtId="164" fontId="16" fillId="15" borderId="0" xfId="0" applyNumberFormat="1" applyFont="1" applyFill="1"/>
    <xf numFmtId="164" fontId="16" fillId="0" borderId="0" xfId="0" applyNumberFormat="1" applyFont="1"/>
    <xf numFmtId="0" fontId="21" fillId="0" borderId="0" xfId="0" applyFont="1" applyFill="1" applyBorder="1" applyAlignment="1">
      <alignment vertical="center" wrapText="1"/>
    </xf>
    <xf numFmtId="164" fontId="5" fillId="5" borderId="18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5" fillId="11" borderId="21" xfId="0" applyNumberFormat="1" applyFont="1" applyFill="1" applyBorder="1" applyAlignment="1" applyProtection="1">
      <alignment horizontal="center" vertical="center"/>
      <protection locked="0"/>
    </xf>
    <xf numFmtId="164" fontId="5" fillId="11" borderId="7" xfId="0" applyNumberFormat="1" applyFont="1" applyFill="1" applyBorder="1" applyAlignment="1" applyProtection="1">
      <alignment horizontal="center" vertical="center"/>
      <protection locked="0"/>
    </xf>
    <xf numFmtId="164" fontId="5" fillId="11" borderId="10" xfId="0" applyNumberFormat="1" applyFont="1" applyFill="1" applyBorder="1" applyAlignment="1" applyProtection="1">
      <alignment horizontal="center" vertical="center"/>
      <protection locked="0"/>
    </xf>
    <xf numFmtId="0" fontId="10" fillId="9" borderId="27" xfId="0" applyFont="1" applyFill="1" applyBorder="1" applyAlignment="1">
      <alignment horizontal="center" vertical="center" wrapText="1"/>
    </xf>
    <xf numFmtId="164" fontId="5" fillId="5" borderId="17" xfId="0" applyNumberFormat="1" applyFont="1" applyFill="1" applyBorder="1" applyAlignment="1">
      <alignment horizontal="center" vertical="center"/>
    </xf>
    <xf numFmtId="164" fontId="5" fillId="5" borderId="19" xfId="0" applyNumberFormat="1" applyFont="1" applyFill="1" applyBorder="1" applyAlignment="1">
      <alignment horizontal="center" vertical="center"/>
    </xf>
    <xf numFmtId="164" fontId="5" fillId="15" borderId="0" xfId="0" applyNumberFormat="1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164" fontId="5" fillId="4" borderId="18" xfId="0" applyNumberFormat="1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Border="1"/>
    <xf numFmtId="0" fontId="27" fillId="0" borderId="54" xfId="0" applyFont="1" applyBorder="1"/>
    <xf numFmtId="0" fontId="27" fillId="0" borderId="55" xfId="0" applyFont="1" applyBorder="1"/>
    <xf numFmtId="0" fontId="27" fillId="0" borderId="56" xfId="0" applyFont="1" applyBorder="1"/>
    <xf numFmtId="0" fontId="27" fillId="0" borderId="57" xfId="0" applyFont="1" applyBorder="1"/>
    <xf numFmtId="0" fontId="27" fillId="0" borderId="58" xfId="0" applyFont="1" applyBorder="1"/>
    <xf numFmtId="0" fontId="27" fillId="0" borderId="59" xfId="0" applyFont="1" applyBorder="1"/>
    <xf numFmtId="0" fontId="27" fillId="0" borderId="60" xfId="0" applyFont="1" applyBorder="1"/>
    <xf numFmtId="0" fontId="27" fillId="0" borderId="61" xfId="0" applyFont="1" applyBorder="1"/>
    <xf numFmtId="0" fontId="31" fillId="7" borderId="34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4" xfId="0" applyFont="1" applyFill="1" applyBorder="1" applyAlignment="1">
      <alignment horizontal="center" vertical="center"/>
    </xf>
    <xf numFmtId="0" fontId="31" fillId="7" borderId="49" xfId="0" applyFont="1" applyFill="1" applyBorder="1" applyAlignment="1">
      <alignment horizontal="center" vertical="center"/>
    </xf>
    <xf numFmtId="0" fontId="31" fillId="7" borderId="42" xfId="0" applyFont="1" applyFill="1" applyBorder="1" applyAlignment="1">
      <alignment horizontal="center" vertical="center"/>
    </xf>
    <xf numFmtId="0" fontId="31" fillId="7" borderId="25" xfId="0" applyFont="1" applyFill="1" applyBorder="1" applyAlignment="1">
      <alignment horizontal="center" vertical="center"/>
    </xf>
    <xf numFmtId="0" fontId="28" fillId="18" borderId="22" xfId="2" applyFont="1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29" fillId="18" borderId="16" xfId="0" applyFont="1" applyFill="1" applyBorder="1" applyAlignment="1">
      <alignment horizontal="center" vertical="center"/>
    </xf>
    <xf numFmtId="0" fontId="28" fillId="2" borderId="22" xfId="2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horizontal="right" vertical="center"/>
    </xf>
    <xf numFmtId="0" fontId="30" fillId="16" borderId="13" xfId="0" applyFont="1" applyFill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6" fillId="8" borderId="23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6" fillId="8" borderId="2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 vertical="center"/>
    </xf>
    <xf numFmtId="0" fontId="3" fillId="13" borderId="42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42" xfId="0" applyFont="1" applyBorder="1" applyAlignment="1" applyProtection="1">
      <alignment horizontal="right" vertical="center" wrapText="1"/>
    </xf>
    <xf numFmtId="0" fontId="14" fillId="6" borderId="28" xfId="0" applyFont="1" applyFill="1" applyBorder="1" applyAlignment="1" applyProtection="1">
      <alignment horizontal="center" vertical="center" wrapText="1"/>
    </xf>
    <xf numFmtId="0" fontId="14" fillId="6" borderId="29" xfId="0" applyFont="1" applyFill="1" applyBorder="1" applyAlignment="1" applyProtection="1">
      <alignment horizontal="center" vertical="center" wrapText="1"/>
    </xf>
    <xf numFmtId="0" fontId="14" fillId="6" borderId="30" xfId="0" applyFont="1" applyFill="1" applyBorder="1" applyAlignment="1" applyProtection="1">
      <alignment horizontal="center" vertical="center" wrapText="1"/>
    </xf>
    <xf numFmtId="0" fontId="1" fillId="14" borderId="11" xfId="0" applyFont="1" applyFill="1" applyBorder="1" applyAlignment="1" applyProtection="1">
      <alignment horizontal="center" vertical="center" wrapText="1"/>
    </xf>
    <xf numFmtId="0" fontId="1" fillId="14" borderId="12" xfId="0" applyFont="1" applyFill="1" applyBorder="1" applyAlignment="1" applyProtection="1">
      <alignment horizontal="center" vertical="center" wrapText="1"/>
    </xf>
    <xf numFmtId="0" fontId="1" fillId="14" borderId="44" xfId="0" applyFont="1" applyFill="1" applyBorder="1" applyAlignment="1" applyProtection="1">
      <alignment horizontal="center" vertical="center" wrapText="1"/>
    </xf>
    <xf numFmtId="0" fontId="1" fillId="14" borderId="13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wrapText="1"/>
    </xf>
    <xf numFmtId="0" fontId="11" fillId="8" borderId="12" xfId="0" applyFont="1" applyFill="1" applyBorder="1" applyAlignment="1" applyProtection="1">
      <alignment horizontal="center" wrapText="1"/>
    </xf>
    <xf numFmtId="0" fontId="11" fillId="8" borderId="13" xfId="0" applyFont="1" applyFill="1" applyBorder="1" applyAlignment="1" applyProtection="1">
      <alignment horizontal="center" wrapText="1"/>
    </xf>
    <xf numFmtId="0" fontId="15" fillId="14" borderId="34" xfId="0" applyFont="1" applyFill="1" applyBorder="1" applyAlignment="1" applyProtection="1">
      <alignment horizontal="center" vertical="center" wrapText="1"/>
    </xf>
    <xf numFmtId="0" fontId="15" fillId="14" borderId="35" xfId="0" applyFont="1" applyFill="1" applyBorder="1" applyAlignment="1" applyProtection="1">
      <alignment horizontal="center" vertical="center" wrapText="1"/>
    </xf>
    <xf numFmtId="0" fontId="15" fillId="14" borderId="36" xfId="0" applyFont="1" applyFill="1" applyBorder="1" applyAlignment="1" applyProtection="1">
      <alignment horizontal="center" vertical="center" wrapText="1"/>
    </xf>
    <xf numFmtId="0" fontId="15" fillId="14" borderId="11" xfId="0" applyFont="1" applyFill="1" applyBorder="1" applyAlignment="1" applyProtection="1">
      <alignment horizontal="center" vertical="center" wrapText="1"/>
    </xf>
    <xf numFmtId="0" fontId="15" fillId="14" borderId="12" xfId="0" applyFont="1" applyFill="1" applyBorder="1" applyAlignment="1" applyProtection="1">
      <alignment horizontal="center" vertical="center" wrapText="1"/>
    </xf>
    <xf numFmtId="0" fontId="15" fillId="14" borderId="13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right" vertical="center" wrapText="1"/>
    </xf>
    <xf numFmtId="0" fontId="6" fillId="8" borderId="49" xfId="0" applyFont="1" applyFill="1" applyBorder="1" applyAlignment="1" applyProtection="1">
      <alignment horizontal="center" wrapText="1"/>
    </xf>
    <xf numFmtId="0" fontId="6" fillId="8" borderId="42" xfId="0" applyFont="1" applyFill="1" applyBorder="1" applyAlignment="1" applyProtection="1">
      <alignment horizontal="center" wrapText="1"/>
    </xf>
    <xf numFmtId="0" fontId="5" fillId="17" borderId="34" xfId="0" applyFont="1" applyFill="1" applyBorder="1" applyAlignment="1">
      <alignment horizontal="center" vertical="center"/>
    </xf>
    <xf numFmtId="0" fontId="5" fillId="17" borderId="35" xfId="0" applyFont="1" applyFill="1" applyBorder="1" applyAlignment="1">
      <alignment horizontal="center" vertical="center"/>
    </xf>
    <xf numFmtId="0" fontId="5" fillId="17" borderId="50" xfId="0" applyFont="1" applyFill="1" applyBorder="1" applyAlignment="1">
      <alignment horizontal="center" vertical="center"/>
    </xf>
    <xf numFmtId="0" fontId="5" fillId="17" borderId="49" xfId="0" applyFont="1" applyFill="1" applyBorder="1" applyAlignment="1">
      <alignment horizontal="center" vertical="center"/>
    </xf>
    <xf numFmtId="0" fontId="5" fillId="17" borderId="42" xfId="0" applyFont="1" applyFill="1" applyBorder="1" applyAlignment="1">
      <alignment horizontal="center" vertical="center"/>
    </xf>
    <xf numFmtId="0" fontId="5" fillId="17" borderId="25" xfId="0" applyFont="1" applyFill="1" applyBorder="1" applyAlignment="1">
      <alignment horizontal="center" vertical="center"/>
    </xf>
    <xf numFmtId="0" fontId="22" fillId="11" borderId="34" xfId="0" applyFont="1" applyFill="1" applyBorder="1" applyAlignment="1">
      <alignment horizontal="center" vertical="center" wrapText="1"/>
    </xf>
    <xf numFmtId="0" fontId="22" fillId="11" borderId="50" xfId="0" applyFont="1" applyFill="1" applyBorder="1" applyAlignment="1">
      <alignment horizontal="center" vertical="center" wrapText="1"/>
    </xf>
    <xf numFmtId="0" fontId="22" fillId="11" borderId="49" xfId="0" applyFont="1" applyFill="1" applyBorder="1" applyAlignment="1">
      <alignment horizontal="center" vertical="center" wrapText="1"/>
    </xf>
    <xf numFmtId="0" fontId="22" fillId="11" borderId="25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/>
    </xf>
    <xf numFmtId="0" fontId="18" fillId="11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2" fillId="0" borderId="0" xfId="0" applyFont="1" applyBorder="1"/>
    <xf numFmtId="0" fontId="33" fillId="0" borderId="0" xfId="2" applyFont="1" applyBorder="1" applyAlignment="1">
      <alignment horizontal="center" vertical="center"/>
    </xf>
    <xf numFmtId="0" fontId="32" fillId="0" borderId="56" xfId="0" applyFont="1" applyBorder="1"/>
  </cellXfs>
  <cellStyles count="3">
    <cellStyle name="Hyperlink" xfId="2" builtinId="8"/>
    <cellStyle name="Normal" xfId="0" builtinId="0"/>
    <cellStyle name="Normal_BETON KARIŞIM FORMU" xfId="1"/>
  </cellStyles>
  <dxfs count="0"/>
  <tableStyles count="0" defaultTableStyle="TableStyleMedium2" defaultPivotStyle="PivotStyleLight16"/>
  <colors>
    <mruColors>
      <color rgb="FF4F81BD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4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238059528286647E-3"/>
          <c:y val="1.1912855155400658E-2"/>
          <c:w val="0.98795180722891562"/>
          <c:h val="0.9694394577177489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6"/>
            <c:spPr>
              <a:solidFill>
                <a:srgbClr val="002060"/>
              </a:solidFill>
            </c:spPr>
          </c:dPt>
          <c:dPt>
            <c:idx val="1"/>
            <c:bubble3D val="0"/>
            <c:explosion val="21"/>
            <c:spPr>
              <a:solidFill>
                <a:schemeClr val="bg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27710843373494"/>
                  <c:y val="-9.906479177957801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736947791164659"/>
                  <c:y val="9.76636834253663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'Veri Giriş'!$T$6:$T$7</c:f>
              <c:strCache>
                <c:ptCount val="2"/>
                <c:pt idx="0">
                  <c:v>İri Agrega</c:v>
                </c:pt>
                <c:pt idx="1">
                  <c:v>İnce Agrega</c:v>
                </c:pt>
              </c:strCache>
            </c:strRef>
          </c:cat>
          <c:val>
            <c:numRef>
              <c:f>'Veri Giriş'!$T$4:$T$5</c:f>
              <c:numCache>
                <c:formatCode>0%</c:formatCode>
                <c:ptCount val="2"/>
                <c:pt idx="0">
                  <c:v>0.47</c:v>
                </c:pt>
                <c:pt idx="1">
                  <c:v>0.53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ln w="285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ELEKTEN GEÇEN (%)</a:t>
            </a:r>
          </a:p>
        </c:rich>
      </c:tx>
      <c:layout>
        <c:manualLayout>
          <c:xMode val="edge"/>
          <c:yMode val="edge"/>
          <c:x val="0.35142777853107648"/>
          <c:y val="5.403578147334301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9372117029227571E-2"/>
          <c:y val="0.15317859824048255"/>
          <c:w val="0.89432987178779111"/>
          <c:h val="0.76564958136097416"/>
        </c:manualLayout>
      </c:layout>
      <c:lineChart>
        <c:grouping val="standard"/>
        <c:varyColors val="0"/>
        <c:ser>
          <c:idx val="1"/>
          <c:order val="0"/>
          <c:tx>
            <c:strRef>
              <c:f>Gradasyon!$G$3</c:f>
              <c:strCache>
                <c:ptCount val="1"/>
                <c:pt idx="0">
                  <c:v>1 NO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Gradasyon!$B$6:$B$19</c:f>
              <c:numCache>
                <c:formatCode>General</c:formatCode>
                <c:ptCount val="14"/>
                <c:pt idx="0">
                  <c:v>31.5</c:v>
                </c:pt>
                <c:pt idx="1">
                  <c:v>22.4</c:v>
                </c:pt>
                <c:pt idx="2">
                  <c:v>19</c:v>
                </c:pt>
                <c:pt idx="3">
                  <c:v>16</c:v>
                </c:pt>
                <c:pt idx="4">
                  <c:v>11.2</c:v>
                </c:pt>
                <c:pt idx="5">
                  <c:v>8</c:v>
                </c:pt>
                <c:pt idx="6">
                  <c:v>5.6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0.125</c:v>
                </c:pt>
                <c:pt idx="13">
                  <c:v>6.3E-2</c:v>
                </c:pt>
              </c:numCache>
            </c:numRef>
          </c:cat>
          <c:val>
            <c:numRef>
              <c:f>Gradasyon!$J$6:$J$19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47.733333333333341</c:v>
                </c:pt>
                <c:pt idx="5">
                  <c:v>40.333333333333329</c:v>
                </c:pt>
                <c:pt idx="6">
                  <c:v>20.63333333333334</c:v>
                </c:pt>
                <c:pt idx="7">
                  <c:v>2.7999999999999972</c:v>
                </c:pt>
                <c:pt idx="8">
                  <c:v>0.93333333333333712</c:v>
                </c:pt>
                <c:pt idx="9">
                  <c:v>0.93333333333333712</c:v>
                </c:pt>
                <c:pt idx="10">
                  <c:v>0.90000000000000568</c:v>
                </c:pt>
                <c:pt idx="11">
                  <c:v>0.86666666666667425</c:v>
                </c:pt>
                <c:pt idx="12">
                  <c:v>0.76666666666666572</c:v>
                </c:pt>
                <c:pt idx="13">
                  <c:v>0.6666666666666714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Gradasyon!$C$3</c:f>
              <c:strCache>
                <c:ptCount val="1"/>
                <c:pt idx="0">
                  <c:v>2 NO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Gradasyon!$B$6:$B$19</c:f>
              <c:numCache>
                <c:formatCode>General</c:formatCode>
                <c:ptCount val="14"/>
                <c:pt idx="0">
                  <c:v>31.5</c:v>
                </c:pt>
                <c:pt idx="1">
                  <c:v>22.4</c:v>
                </c:pt>
                <c:pt idx="2">
                  <c:v>19</c:v>
                </c:pt>
                <c:pt idx="3">
                  <c:v>16</c:v>
                </c:pt>
                <c:pt idx="4">
                  <c:v>11.2</c:v>
                </c:pt>
                <c:pt idx="5">
                  <c:v>8</c:v>
                </c:pt>
                <c:pt idx="6">
                  <c:v>5.6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0.125</c:v>
                </c:pt>
                <c:pt idx="13">
                  <c:v>6.3E-2</c:v>
                </c:pt>
              </c:numCache>
            </c:numRef>
          </c:cat>
          <c:val>
            <c:numRef>
              <c:f>Gradasyon!$F$6:$F$19</c:f>
              <c:numCache>
                <c:formatCode>0.0</c:formatCode>
                <c:ptCount val="14"/>
                <c:pt idx="0">
                  <c:v>100</c:v>
                </c:pt>
                <c:pt idx="1">
                  <c:v>92.633333333333326</c:v>
                </c:pt>
                <c:pt idx="2">
                  <c:v>58.266666666666666</c:v>
                </c:pt>
                <c:pt idx="3">
                  <c:v>1.9333333333333371</c:v>
                </c:pt>
                <c:pt idx="4">
                  <c:v>0.6666666666666714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Gradasyon!$C$24</c:f>
              <c:strCache>
                <c:ptCount val="1"/>
                <c:pt idx="0">
                  <c:v>TAŞ TOZU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Gradasyon!$B$6:$B$19</c:f>
              <c:numCache>
                <c:formatCode>General</c:formatCode>
                <c:ptCount val="14"/>
                <c:pt idx="0">
                  <c:v>31.5</c:v>
                </c:pt>
                <c:pt idx="1">
                  <c:v>22.4</c:v>
                </c:pt>
                <c:pt idx="2">
                  <c:v>19</c:v>
                </c:pt>
                <c:pt idx="3">
                  <c:v>16</c:v>
                </c:pt>
                <c:pt idx="4">
                  <c:v>11.2</c:v>
                </c:pt>
                <c:pt idx="5">
                  <c:v>8</c:v>
                </c:pt>
                <c:pt idx="6">
                  <c:v>5.6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0.125</c:v>
                </c:pt>
                <c:pt idx="13">
                  <c:v>6.3E-2</c:v>
                </c:pt>
              </c:numCache>
            </c:numRef>
          </c:cat>
          <c:val>
            <c:numRef>
              <c:f>Gradasyon!$F$27:$F$40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97.5</c:v>
                </c:pt>
                <c:pt idx="8">
                  <c:v>62.7</c:v>
                </c:pt>
                <c:pt idx="9">
                  <c:v>40.6</c:v>
                </c:pt>
                <c:pt idx="10">
                  <c:v>31.299999999999997</c:v>
                </c:pt>
                <c:pt idx="11">
                  <c:v>24.200000000000003</c:v>
                </c:pt>
                <c:pt idx="12">
                  <c:v>17.400000000000006</c:v>
                </c:pt>
                <c:pt idx="13">
                  <c:v>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Gradasyon!$G$24</c:f>
              <c:strCache>
                <c:ptCount val="1"/>
                <c:pt idx="0">
                  <c:v>DOĞAL KUM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Gradasyon!$B$6:$B$19</c:f>
              <c:numCache>
                <c:formatCode>General</c:formatCode>
                <c:ptCount val="14"/>
                <c:pt idx="0">
                  <c:v>31.5</c:v>
                </c:pt>
                <c:pt idx="1">
                  <c:v>22.4</c:v>
                </c:pt>
                <c:pt idx="2">
                  <c:v>19</c:v>
                </c:pt>
                <c:pt idx="3">
                  <c:v>16</c:v>
                </c:pt>
                <c:pt idx="4">
                  <c:v>11.2</c:v>
                </c:pt>
                <c:pt idx="5">
                  <c:v>8</c:v>
                </c:pt>
                <c:pt idx="6">
                  <c:v>5.6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0.125</c:v>
                </c:pt>
                <c:pt idx="13">
                  <c:v>6.3E-2</c:v>
                </c:pt>
              </c:numCache>
            </c:numRef>
          </c:cat>
          <c:val>
            <c:numRef>
              <c:f>Gradasyon!$J$27:$J$40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98.5</c:v>
                </c:pt>
                <c:pt idx="8">
                  <c:v>70</c:v>
                </c:pt>
                <c:pt idx="9">
                  <c:v>50</c:v>
                </c:pt>
                <c:pt idx="10">
                  <c:v>40</c:v>
                </c:pt>
                <c:pt idx="11">
                  <c:v>31</c:v>
                </c:pt>
                <c:pt idx="12">
                  <c:v>20</c:v>
                </c:pt>
                <c:pt idx="13">
                  <c:v>10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Gradasyon!$K$24</c:f>
              <c:strCache>
                <c:ptCount val="1"/>
                <c:pt idx="0">
                  <c:v>KIRMA KUM</c:v>
                </c:pt>
              </c:strCache>
            </c:strRef>
          </c:tx>
          <c:val>
            <c:numRef>
              <c:f>Gradasyon!$N$27:$N$40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394832"/>
        <c:axId val="1153402448"/>
      </c:lineChart>
      <c:catAx>
        <c:axId val="1153394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53402448"/>
        <c:crosses val="autoZero"/>
        <c:auto val="1"/>
        <c:lblAlgn val="ctr"/>
        <c:lblOffset val="100"/>
        <c:noMultiLvlLbl val="0"/>
      </c:catAx>
      <c:valAx>
        <c:axId val="115340244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15339483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9022445814213277E-2"/>
          <c:y val="6.3154851445212504E-2"/>
          <c:w val="0.89511127222057851"/>
          <c:h val="6.109340560378129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50" b="1"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647769028871393E-2"/>
          <c:y val="3.6826803167614337E-2"/>
          <c:w val="0.86122082735959704"/>
          <c:h val="0.91731464098720084"/>
        </c:manualLayout>
      </c:layout>
      <c:lineChart>
        <c:grouping val="standard"/>
        <c:varyColors val="0"/>
        <c:ser>
          <c:idx val="0"/>
          <c:order val="0"/>
          <c:tx>
            <c:v>Alt limit</c:v>
          </c:tx>
          <c:spPr>
            <a:ln w="28575"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00B050"/>
              </a:solidFill>
              <a:ln w="28575">
                <a:solidFill>
                  <a:srgbClr val="00B050"/>
                </a:solidFill>
              </a:ln>
            </c:spPr>
          </c:marker>
          <c:cat>
            <c:numRef>
              <c:f>'Veri Giriş'!$U$3:$AG$3</c:f>
              <c:numCache>
                <c:formatCode>General</c:formatCode>
                <c:ptCount val="13"/>
                <c:pt idx="0">
                  <c:v>0.125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5.6</c:v>
                </c:pt>
                <c:pt idx="7">
                  <c:v>8</c:v>
                </c:pt>
                <c:pt idx="8">
                  <c:v>11.2</c:v>
                </c:pt>
                <c:pt idx="9">
                  <c:v>16</c:v>
                </c:pt>
                <c:pt idx="10">
                  <c:v>19</c:v>
                </c:pt>
                <c:pt idx="11">
                  <c:v>22.4</c:v>
                </c:pt>
                <c:pt idx="12">
                  <c:v>31.5</c:v>
                </c:pt>
              </c:numCache>
            </c:numRef>
          </c:cat>
          <c:val>
            <c:numRef>
              <c:f>'Veri Giriş'!$U$4:$AG$4</c:f>
              <c:numCache>
                <c:formatCode>General</c:formatCode>
                <c:ptCount val="13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16</c:v>
                </c:pt>
                <c:pt idx="4">
                  <c:v>25</c:v>
                </c:pt>
                <c:pt idx="5">
                  <c:v>35</c:v>
                </c:pt>
                <c:pt idx="6">
                  <c:v>45</c:v>
                </c:pt>
                <c:pt idx="7">
                  <c:v>54</c:v>
                </c:pt>
                <c:pt idx="8">
                  <c:v>63.5</c:v>
                </c:pt>
                <c:pt idx="9">
                  <c:v>73</c:v>
                </c:pt>
                <c:pt idx="10">
                  <c:v>80.5</c:v>
                </c:pt>
                <c:pt idx="11">
                  <c:v>89</c:v>
                </c:pt>
                <c:pt idx="12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v>Üst limit</c:v>
          </c:tx>
          <c:spPr>
            <a:ln w="2857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 w="28575">
                <a:solidFill>
                  <a:srgbClr val="002060"/>
                </a:solidFill>
              </a:ln>
            </c:spPr>
          </c:marker>
          <c:cat>
            <c:numRef>
              <c:f>'Veri Giriş'!$U$3:$AG$3</c:f>
              <c:numCache>
                <c:formatCode>General</c:formatCode>
                <c:ptCount val="13"/>
                <c:pt idx="0">
                  <c:v>0.125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5.6</c:v>
                </c:pt>
                <c:pt idx="7">
                  <c:v>8</c:v>
                </c:pt>
                <c:pt idx="8">
                  <c:v>11.2</c:v>
                </c:pt>
                <c:pt idx="9">
                  <c:v>16</c:v>
                </c:pt>
                <c:pt idx="10">
                  <c:v>19</c:v>
                </c:pt>
                <c:pt idx="11">
                  <c:v>22.4</c:v>
                </c:pt>
                <c:pt idx="12">
                  <c:v>31.5</c:v>
                </c:pt>
              </c:numCache>
            </c:numRef>
          </c:cat>
          <c:val>
            <c:numRef>
              <c:f>'Veri Giriş'!$U$5:$AG$5</c:f>
              <c:numCache>
                <c:formatCode>General</c:formatCode>
                <c:ptCount val="13"/>
                <c:pt idx="0">
                  <c:v>7.5</c:v>
                </c:pt>
                <c:pt idx="1">
                  <c:v>15</c:v>
                </c:pt>
                <c:pt idx="2">
                  <c:v>22</c:v>
                </c:pt>
                <c:pt idx="3">
                  <c:v>32</c:v>
                </c:pt>
                <c:pt idx="4">
                  <c:v>43</c:v>
                </c:pt>
                <c:pt idx="5">
                  <c:v>54</c:v>
                </c:pt>
                <c:pt idx="6">
                  <c:v>63</c:v>
                </c:pt>
                <c:pt idx="7">
                  <c:v>71</c:v>
                </c:pt>
                <c:pt idx="8">
                  <c:v>79</c:v>
                </c:pt>
                <c:pt idx="9">
                  <c:v>86</c:v>
                </c:pt>
                <c:pt idx="10">
                  <c:v>91</c:v>
                </c:pt>
                <c:pt idx="11">
                  <c:v>96</c:v>
                </c:pt>
                <c:pt idx="12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v>Ortalama</c:v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tx1"/>
              </a:solidFill>
              <a:ln w="28575">
                <a:solidFill>
                  <a:schemeClr val="tx1"/>
                </a:solidFill>
                <a:prstDash val="sysDash"/>
              </a:ln>
            </c:spPr>
          </c:marker>
          <c:cat>
            <c:numRef>
              <c:f>'Veri Giriş'!$U$3:$AG$3</c:f>
              <c:numCache>
                <c:formatCode>General</c:formatCode>
                <c:ptCount val="13"/>
                <c:pt idx="0">
                  <c:v>0.125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5.6</c:v>
                </c:pt>
                <c:pt idx="7">
                  <c:v>8</c:v>
                </c:pt>
                <c:pt idx="8">
                  <c:v>11.2</c:v>
                </c:pt>
                <c:pt idx="9">
                  <c:v>16</c:v>
                </c:pt>
                <c:pt idx="10">
                  <c:v>19</c:v>
                </c:pt>
                <c:pt idx="11">
                  <c:v>22.4</c:v>
                </c:pt>
                <c:pt idx="12">
                  <c:v>31.5</c:v>
                </c:pt>
              </c:numCache>
            </c:numRef>
          </c:cat>
          <c:val>
            <c:numRef>
              <c:f>'Veri Giriş'!$U$6:$AG$6</c:f>
              <c:numCache>
                <c:formatCode>General</c:formatCode>
                <c:ptCount val="13"/>
                <c:pt idx="0">
                  <c:v>4.75</c:v>
                </c:pt>
                <c:pt idx="1">
                  <c:v>10.5</c:v>
                </c:pt>
                <c:pt idx="2">
                  <c:v>16</c:v>
                </c:pt>
                <c:pt idx="3">
                  <c:v>24</c:v>
                </c:pt>
                <c:pt idx="4">
                  <c:v>34</c:v>
                </c:pt>
                <c:pt idx="5">
                  <c:v>44.5</c:v>
                </c:pt>
                <c:pt idx="6">
                  <c:v>54</c:v>
                </c:pt>
                <c:pt idx="7">
                  <c:v>62.5</c:v>
                </c:pt>
                <c:pt idx="8">
                  <c:v>71.25</c:v>
                </c:pt>
                <c:pt idx="9">
                  <c:v>79.5</c:v>
                </c:pt>
                <c:pt idx="10">
                  <c:v>85.75</c:v>
                </c:pt>
                <c:pt idx="11">
                  <c:v>92.5</c:v>
                </c:pt>
                <c:pt idx="12">
                  <c:v>100</c:v>
                </c:pt>
              </c:numCache>
            </c:numRef>
          </c:val>
          <c:smooth val="0"/>
        </c:ser>
        <c:ser>
          <c:idx val="3"/>
          <c:order val="3"/>
          <c:tx>
            <c:v>Reçete</c:v>
          </c:tx>
          <c:spPr>
            <a:ln w="19050">
              <a:solidFill>
                <a:srgbClr val="FF0000"/>
              </a:solidFill>
            </a:ln>
          </c:spPr>
          <c:marker>
            <c:spPr>
              <a:ln w="19050">
                <a:solidFill>
                  <a:srgbClr val="FF0000"/>
                </a:solidFill>
              </a:ln>
            </c:spPr>
          </c:marker>
          <c:cat>
            <c:numRef>
              <c:f>'Veri Giriş'!$U$3:$AG$3</c:f>
              <c:numCache>
                <c:formatCode>General</c:formatCode>
                <c:ptCount val="13"/>
                <c:pt idx="0">
                  <c:v>0.125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5.6</c:v>
                </c:pt>
                <c:pt idx="7">
                  <c:v>8</c:v>
                </c:pt>
                <c:pt idx="8">
                  <c:v>11.2</c:v>
                </c:pt>
                <c:pt idx="9">
                  <c:v>16</c:v>
                </c:pt>
                <c:pt idx="10">
                  <c:v>19</c:v>
                </c:pt>
                <c:pt idx="11">
                  <c:v>22.4</c:v>
                </c:pt>
                <c:pt idx="12">
                  <c:v>31.5</c:v>
                </c:pt>
              </c:numCache>
            </c:numRef>
          </c:cat>
          <c:val>
            <c:numRef>
              <c:f>'Veri Giriş'!$E$17:$Q$17</c:f>
              <c:numCache>
                <c:formatCode>0.00</c:formatCode>
                <c:ptCount val="13"/>
                <c:pt idx="0">
                  <c:v>10.175666666666666</c:v>
                </c:pt>
                <c:pt idx="1">
                  <c:v>14.887666666666666</c:v>
                </c:pt>
                <c:pt idx="2">
                  <c:v>19.149999999999999</c:v>
                </c:pt>
                <c:pt idx="3">
                  <c:v>24.266333333333332</c:v>
                </c:pt>
                <c:pt idx="4">
                  <c:v>35.433333333333337</c:v>
                </c:pt>
                <c:pt idx="5">
                  <c:v>52.538000000000004</c:v>
                </c:pt>
                <c:pt idx="6">
                  <c:v>56.456333333333333</c:v>
                </c:pt>
                <c:pt idx="7">
                  <c:v>59.608333333333327</c:v>
                </c:pt>
                <c:pt idx="8">
                  <c:v>60.843999999999994</c:v>
                </c:pt>
                <c:pt idx="9">
                  <c:v>69.599333333333334</c:v>
                </c:pt>
                <c:pt idx="10">
                  <c:v>87.062666666666658</c:v>
                </c:pt>
                <c:pt idx="11">
                  <c:v>97.716333333333338</c:v>
                </c:pt>
                <c:pt idx="12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403536"/>
        <c:axId val="1153406256"/>
      </c:lineChart>
      <c:catAx>
        <c:axId val="11534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tr-TR"/>
          </a:p>
        </c:txPr>
        <c:crossAx val="1153406256"/>
        <c:crosses val="autoZero"/>
        <c:auto val="1"/>
        <c:lblAlgn val="ctr"/>
        <c:lblOffset val="100"/>
        <c:noMultiLvlLbl val="0"/>
      </c:catAx>
      <c:valAx>
        <c:axId val="1153406256"/>
        <c:scaling>
          <c:orientation val="minMax"/>
          <c:max val="100"/>
        </c:scaling>
        <c:delete val="0"/>
        <c:axPos val="l"/>
        <c:majorGridlines>
          <c:spPr>
            <a:ln>
              <a:gradFill flip="none" rotWithShape="1"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2700000" scaled="1"/>
                <a:tileRect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tr-TR"/>
          </a:p>
        </c:txPr>
        <c:crossAx val="1153403536"/>
        <c:crosses val="autoZero"/>
        <c:crossBetween val="midCat"/>
      </c:valAx>
      <c:spPr>
        <a:pattFill prst="pct5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90395741984929801"/>
          <c:y val="0.22240228417393773"/>
          <c:w val="8.0762329507050798E-2"/>
          <c:h val="0.44573597219266509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200" b="1"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3003300330033"/>
          <c:y val="0.19480352366880424"/>
          <c:w val="0.87064099165822106"/>
          <c:h val="0.6548221055701376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xVal>
            <c:numRef>
              <c:f>İşlenebilirlik!$L$5</c:f>
              <c:numCache>
                <c:formatCode>0</c:formatCode>
                <c:ptCount val="1"/>
                <c:pt idx="0">
                  <c:v>57.510629827215553</c:v>
                </c:pt>
              </c:numCache>
            </c:numRef>
          </c:xVal>
          <c:yVal>
            <c:numRef>
              <c:f>İşlenebilirlik!$L$4</c:f>
              <c:numCache>
                <c:formatCode>0</c:formatCode>
                <c:ptCount val="1"/>
                <c:pt idx="0">
                  <c:v>37.205000000000005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395376"/>
        <c:axId val="1153404080"/>
      </c:scatterChart>
      <c:valAx>
        <c:axId val="1153395376"/>
        <c:scaling>
          <c:orientation val="maxMin"/>
          <c:max val="100"/>
          <c:min val="0"/>
        </c:scaling>
        <c:delete val="0"/>
        <c:axPos val="b"/>
        <c:minorGridlines>
          <c:spPr>
            <a:ln w="3175"/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İRİLİK </a:t>
                </a:r>
                <a:r>
                  <a:rPr lang="tr-TR"/>
                  <a:t>E</a:t>
                </a:r>
                <a:r>
                  <a:rPr lang="en-US"/>
                  <a:t>NDEKSİ</a:t>
                </a:r>
              </a:p>
            </c:rich>
          </c:tx>
          <c:layout>
            <c:manualLayout>
              <c:xMode val="edge"/>
              <c:yMode val="edge"/>
              <c:x val="0.42353161300382003"/>
              <c:y val="0.91917274822354522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tr-TR"/>
          </a:p>
        </c:txPr>
        <c:crossAx val="1153404080"/>
        <c:crosses val="autoZero"/>
        <c:crossBetween val="midCat"/>
        <c:majorUnit val="10"/>
        <c:minorUnit val="5"/>
      </c:valAx>
      <c:valAx>
        <c:axId val="1153404080"/>
        <c:scaling>
          <c:orientation val="minMax"/>
          <c:max val="45"/>
          <c:min val="2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tr-TR"/>
                  <a:t>iŞLENEBİLİRLİK ENDEKSİ</a:t>
                </a:r>
              </a:p>
            </c:rich>
          </c:tx>
          <c:layout>
            <c:manualLayout>
              <c:xMode val="edge"/>
              <c:yMode val="edge"/>
              <c:x val="7.9207920792079209E-3"/>
              <c:y val="0.41291642660521094"/>
            </c:manualLayout>
          </c:layout>
          <c:overlay val="0"/>
        </c:title>
        <c:numFmt formatCode="0" sourceLinked="1"/>
        <c:majorTickMark val="none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tr-TR"/>
          </a:p>
        </c:txPr>
        <c:crossAx val="1153395376"/>
        <c:crosses val="max"/>
        <c:crossBetween val="midCat"/>
      </c:valAx>
      <c:spPr>
        <a:solidFill>
          <a:schemeClr val="bg2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 w="2857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/>
    <c:pageMargins b="0.75000000000000278" l="0.70000000000000062" r="0.70000000000000062" t="0.75000000000000278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96411716141114E-2"/>
          <c:y val="4.589240097823051E-2"/>
          <c:w val="0.9415359503328018"/>
          <c:h val="0.85334681641202736"/>
        </c:manualLayout>
      </c:layout>
      <c:lineChart>
        <c:grouping val="standard"/>
        <c:varyColors val="0"/>
        <c:ser>
          <c:idx val="0"/>
          <c:order val="0"/>
          <c:tx>
            <c:strRef>
              <c:f>Karşılaştırma!$O$2</c:f>
              <c:strCache>
                <c:ptCount val="1"/>
                <c:pt idx="0">
                  <c:v>Alt Limit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00B050"/>
              </a:solidFill>
              <a:ln w="9525">
                <a:solidFill>
                  <a:srgbClr val="00B050"/>
                </a:solidFill>
                <a:round/>
              </a:ln>
              <a:effectLst/>
            </c:spPr>
          </c:marker>
          <c:cat>
            <c:numRef>
              <c:f>Karşılaştırma!$N$4:$N$17</c:f>
              <c:numCache>
                <c:formatCode>General</c:formatCode>
                <c:ptCount val="14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5.6</c:v>
                </c:pt>
                <c:pt idx="8">
                  <c:v>8</c:v>
                </c:pt>
                <c:pt idx="9">
                  <c:v>11.2</c:v>
                </c:pt>
                <c:pt idx="10">
                  <c:v>16</c:v>
                </c:pt>
                <c:pt idx="11">
                  <c:v>19</c:v>
                </c:pt>
                <c:pt idx="12">
                  <c:v>22.4</c:v>
                </c:pt>
                <c:pt idx="13">
                  <c:v>31.5</c:v>
                </c:pt>
              </c:numCache>
            </c:numRef>
          </c:cat>
          <c:val>
            <c:numRef>
              <c:f>Karşılaştırma!$O$4:$O$17</c:f>
              <c:numCache>
                <c:formatCode>General</c:formatCode>
                <c:ptCount val="14"/>
                <c:pt idx="0">
                  <c:v>1</c:v>
                </c:pt>
                <c:pt idx="1">
                  <c:v>2.5</c:v>
                </c:pt>
                <c:pt idx="2">
                  <c:v>6</c:v>
                </c:pt>
                <c:pt idx="3">
                  <c:v>10</c:v>
                </c:pt>
                <c:pt idx="4">
                  <c:v>16</c:v>
                </c:pt>
                <c:pt idx="5">
                  <c:v>25</c:v>
                </c:pt>
                <c:pt idx="6">
                  <c:v>37</c:v>
                </c:pt>
                <c:pt idx="7">
                  <c:v>46</c:v>
                </c:pt>
                <c:pt idx="8">
                  <c:v>54</c:v>
                </c:pt>
                <c:pt idx="9">
                  <c:v>63.5</c:v>
                </c:pt>
                <c:pt idx="10">
                  <c:v>73</c:v>
                </c:pt>
                <c:pt idx="11">
                  <c:v>80.5</c:v>
                </c:pt>
                <c:pt idx="12">
                  <c:v>89</c:v>
                </c:pt>
                <c:pt idx="13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Karşılaştırma!$P$2</c:f>
              <c:strCache>
                <c:ptCount val="1"/>
                <c:pt idx="0">
                  <c:v>Üst Limit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  <a:round/>
              </a:ln>
              <a:effectLst/>
            </c:spPr>
          </c:marker>
          <c:cat>
            <c:numRef>
              <c:f>Karşılaştırma!$N$4:$N$17</c:f>
              <c:numCache>
                <c:formatCode>General</c:formatCode>
                <c:ptCount val="14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5.6</c:v>
                </c:pt>
                <c:pt idx="8">
                  <c:v>8</c:v>
                </c:pt>
                <c:pt idx="9">
                  <c:v>11.2</c:v>
                </c:pt>
                <c:pt idx="10">
                  <c:v>16</c:v>
                </c:pt>
                <c:pt idx="11">
                  <c:v>19</c:v>
                </c:pt>
                <c:pt idx="12">
                  <c:v>22.4</c:v>
                </c:pt>
                <c:pt idx="13">
                  <c:v>31.5</c:v>
                </c:pt>
              </c:numCache>
            </c:numRef>
          </c:cat>
          <c:val>
            <c:numRef>
              <c:f>Karşılaştırma!$P$4:$P$17</c:f>
              <c:numCache>
                <c:formatCode>General</c:formatCode>
                <c:ptCount val="14"/>
                <c:pt idx="0">
                  <c:v>5</c:v>
                </c:pt>
                <c:pt idx="1">
                  <c:v>8.5</c:v>
                </c:pt>
                <c:pt idx="2">
                  <c:v>15</c:v>
                </c:pt>
                <c:pt idx="3">
                  <c:v>22</c:v>
                </c:pt>
                <c:pt idx="4">
                  <c:v>32</c:v>
                </c:pt>
                <c:pt idx="5">
                  <c:v>43</c:v>
                </c:pt>
                <c:pt idx="6">
                  <c:v>56</c:v>
                </c:pt>
                <c:pt idx="7">
                  <c:v>64</c:v>
                </c:pt>
                <c:pt idx="8">
                  <c:v>71</c:v>
                </c:pt>
                <c:pt idx="9">
                  <c:v>79</c:v>
                </c:pt>
                <c:pt idx="10">
                  <c:v>86</c:v>
                </c:pt>
                <c:pt idx="11">
                  <c:v>91</c:v>
                </c:pt>
                <c:pt idx="12">
                  <c:v>96</c:v>
                </c:pt>
                <c:pt idx="13">
                  <c:v>100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Karşılaştırma!$Q$2</c:f>
              <c:strCache>
                <c:ptCount val="1"/>
                <c:pt idx="0">
                  <c:v>İdeal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  <a:round/>
              </a:ln>
              <a:effectLst/>
            </c:spPr>
          </c:marker>
          <c:cat>
            <c:numRef>
              <c:f>Karşılaştırma!$N$4:$N$17</c:f>
              <c:numCache>
                <c:formatCode>General</c:formatCode>
                <c:ptCount val="14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5.6</c:v>
                </c:pt>
                <c:pt idx="8">
                  <c:v>8</c:v>
                </c:pt>
                <c:pt idx="9">
                  <c:v>11.2</c:v>
                </c:pt>
                <c:pt idx="10">
                  <c:v>16</c:v>
                </c:pt>
                <c:pt idx="11">
                  <c:v>19</c:v>
                </c:pt>
                <c:pt idx="12">
                  <c:v>22.4</c:v>
                </c:pt>
                <c:pt idx="13">
                  <c:v>31.5</c:v>
                </c:pt>
              </c:numCache>
            </c:numRef>
          </c:cat>
          <c:val>
            <c:numRef>
              <c:f>Karşılaştırma!$Q$4:$Q$17</c:f>
              <c:numCache>
                <c:formatCode>General</c:formatCode>
                <c:ptCount val="14"/>
                <c:pt idx="0">
                  <c:v>3</c:v>
                </c:pt>
                <c:pt idx="1">
                  <c:v>5.5</c:v>
                </c:pt>
                <c:pt idx="2">
                  <c:v>10.5</c:v>
                </c:pt>
                <c:pt idx="3">
                  <c:v>16</c:v>
                </c:pt>
                <c:pt idx="4">
                  <c:v>24</c:v>
                </c:pt>
                <c:pt idx="5">
                  <c:v>34</c:v>
                </c:pt>
                <c:pt idx="6">
                  <c:v>46.5</c:v>
                </c:pt>
                <c:pt idx="7">
                  <c:v>55</c:v>
                </c:pt>
                <c:pt idx="8">
                  <c:v>62.5</c:v>
                </c:pt>
                <c:pt idx="9">
                  <c:v>71.25</c:v>
                </c:pt>
                <c:pt idx="10">
                  <c:v>79.5</c:v>
                </c:pt>
                <c:pt idx="11">
                  <c:v>85.75</c:v>
                </c:pt>
                <c:pt idx="12">
                  <c:v>92.5</c:v>
                </c:pt>
                <c:pt idx="13">
                  <c:v>100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Karşılaştırma!$R$2</c:f>
              <c:strCache>
                <c:ptCount val="1"/>
                <c:pt idx="0">
                  <c:v>Reçete 1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Karşılaştırma!$N$4:$N$17</c:f>
              <c:numCache>
                <c:formatCode>General</c:formatCode>
                <c:ptCount val="14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5.6</c:v>
                </c:pt>
                <c:pt idx="8">
                  <c:v>8</c:v>
                </c:pt>
                <c:pt idx="9">
                  <c:v>11.2</c:v>
                </c:pt>
                <c:pt idx="10">
                  <c:v>16</c:v>
                </c:pt>
                <c:pt idx="11">
                  <c:v>19</c:v>
                </c:pt>
                <c:pt idx="12">
                  <c:v>22.4</c:v>
                </c:pt>
                <c:pt idx="13">
                  <c:v>31.5</c:v>
                </c:pt>
              </c:numCache>
            </c:numRef>
          </c:cat>
          <c:val>
            <c:numRef>
              <c:f>Karşılaştırma!$R$4:$R$17</c:f>
              <c:numCache>
                <c:formatCode>0.0</c:formatCode>
                <c:ptCount val="14"/>
                <c:pt idx="0">
                  <c:v>1.4</c:v>
                </c:pt>
                <c:pt idx="1">
                  <c:v>5.9950000000000001</c:v>
                </c:pt>
                <c:pt idx="2">
                  <c:v>9.0566666666666666</c:v>
                </c:pt>
                <c:pt idx="3">
                  <c:v>13.856666666666667</c:v>
                </c:pt>
                <c:pt idx="4">
                  <c:v>20.40666666666667</c:v>
                </c:pt>
                <c:pt idx="5">
                  <c:v>29.381666666666671</c:v>
                </c:pt>
                <c:pt idx="6">
                  <c:v>46.575000000000003</c:v>
                </c:pt>
                <c:pt idx="7">
                  <c:v>54.483333333333341</c:v>
                </c:pt>
                <c:pt idx="8">
                  <c:v>57.816666666666663</c:v>
                </c:pt>
                <c:pt idx="9">
                  <c:v>68.851666666666659</c:v>
                </c:pt>
                <c:pt idx="10">
                  <c:v>83.833333333333343</c:v>
                </c:pt>
                <c:pt idx="11">
                  <c:v>89.793333333333337</c:v>
                </c:pt>
                <c:pt idx="12">
                  <c:v>96.433333333333323</c:v>
                </c:pt>
                <c:pt idx="13">
                  <c:v>100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Karşılaştırma!$S$2</c:f>
              <c:strCache>
                <c:ptCount val="1"/>
                <c:pt idx="0">
                  <c:v>Reçete 2</c:v>
                </c:pt>
              </c:strCache>
            </c:strRef>
          </c:tx>
          <c:spPr>
            <a:ln w="2222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star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  <a:prstDash val="sysDot"/>
                <a:round/>
              </a:ln>
              <a:effectLst/>
            </c:spPr>
          </c:marker>
          <c:dPt>
            <c:idx val="5"/>
            <c:marker>
              <c:symbol val="star"/>
              <c:size val="6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  <a:prstDash val="sysDot"/>
                  <a:round/>
                </a:ln>
                <a:effectLst/>
              </c:spPr>
            </c:marker>
            <c:bubble3D val="0"/>
            <c:spPr>
              <a:ln w="19050" cap="rnd">
                <a:solidFill>
                  <a:srgbClr val="0070C0"/>
                </a:solidFill>
                <a:prstDash val="sysDot"/>
                <a:round/>
              </a:ln>
              <a:effectLst/>
            </c:spPr>
          </c:dPt>
          <c:cat>
            <c:numRef>
              <c:f>Karşılaştırma!$N$4:$N$17</c:f>
              <c:numCache>
                <c:formatCode>General</c:formatCode>
                <c:ptCount val="14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5.6</c:v>
                </c:pt>
                <c:pt idx="8">
                  <c:v>8</c:v>
                </c:pt>
                <c:pt idx="9">
                  <c:v>11.2</c:v>
                </c:pt>
                <c:pt idx="10">
                  <c:v>16</c:v>
                </c:pt>
                <c:pt idx="11">
                  <c:v>19</c:v>
                </c:pt>
                <c:pt idx="12">
                  <c:v>22.4</c:v>
                </c:pt>
                <c:pt idx="13">
                  <c:v>31.5</c:v>
                </c:pt>
              </c:numCache>
            </c:numRef>
          </c:cat>
          <c:val>
            <c:numRef>
              <c:f>Karşılaştırma!$S$4:$S$17</c:f>
              <c:numCache>
                <c:formatCode>General</c:formatCode>
                <c:ptCount val="14"/>
                <c:pt idx="0">
                  <c:v>2</c:v>
                </c:pt>
                <c:pt idx="1">
                  <c:v>5.9950000000000001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25</c:v>
                </c:pt>
                <c:pt idx="6">
                  <c:v>45</c:v>
                </c:pt>
                <c:pt idx="7">
                  <c:v>50</c:v>
                </c:pt>
                <c:pt idx="8">
                  <c:v>58</c:v>
                </c:pt>
                <c:pt idx="9">
                  <c:v>66</c:v>
                </c:pt>
                <c:pt idx="10">
                  <c:v>80</c:v>
                </c:pt>
                <c:pt idx="11">
                  <c:v>85</c:v>
                </c:pt>
                <c:pt idx="12">
                  <c:v>95</c:v>
                </c:pt>
                <c:pt idx="13">
                  <c:v>100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Karşılaştırma!$T$2</c:f>
              <c:strCache>
                <c:ptCount val="1"/>
                <c:pt idx="0">
                  <c:v>Reçete 3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>
                    <a:lumMod val="75000"/>
                  </a:schemeClr>
                </a:solidFill>
                <a:prstDash val="sysDash"/>
                <a:round/>
              </a:ln>
              <a:effectLst/>
            </c:spPr>
          </c:marker>
          <c:cat>
            <c:numRef>
              <c:f>Karşılaştırma!$N$4:$N$17</c:f>
              <c:numCache>
                <c:formatCode>General</c:formatCode>
                <c:ptCount val="14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5.6</c:v>
                </c:pt>
                <c:pt idx="8">
                  <c:v>8</c:v>
                </c:pt>
                <c:pt idx="9">
                  <c:v>11.2</c:v>
                </c:pt>
                <c:pt idx="10">
                  <c:v>16</c:v>
                </c:pt>
                <c:pt idx="11">
                  <c:v>19</c:v>
                </c:pt>
                <c:pt idx="12">
                  <c:v>22.4</c:v>
                </c:pt>
                <c:pt idx="13">
                  <c:v>31.5</c:v>
                </c:pt>
              </c:numCache>
            </c:numRef>
          </c:cat>
          <c:val>
            <c:numRef>
              <c:f>Karşılaştırma!$T$4:$T$17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405712"/>
        <c:axId val="1153395920"/>
      </c:lineChart>
      <c:catAx>
        <c:axId val="115340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FFC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53395920"/>
        <c:crosses val="autoZero"/>
        <c:auto val="1"/>
        <c:lblAlgn val="ctr"/>
        <c:lblOffset val="100"/>
        <c:noMultiLvlLbl val="0"/>
      </c:catAx>
      <c:valAx>
        <c:axId val="115339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15340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1846265695661246E-2"/>
          <c:y val="4.7980103485690449E-2"/>
          <c:w val="0.91953546403952058"/>
          <c:h val="9.9615586574096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zero"/>
    <c:showDLblsOverMax val="0"/>
  </c:chart>
  <c:spPr>
    <a:solidFill>
      <a:schemeClr val="lt1"/>
    </a:solidFill>
    <a:ln w="28575" cap="rnd" cmpd="sng" algn="ctr">
      <a:solidFill>
        <a:srgbClr val="002060"/>
      </a:solidFill>
      <a:round/>
    </a:ln>
    <a:effectLst/>
  </c:spPr>
  <c:txPr>
    <a:bodyPr/>
    <a:lstStyle/>
    <a:p>
      <a:pPr>
        <a:defRPr>
          <a:solidFill>
            <a:srgbClr val="FF0000"/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Radio" firstButton="1" fmlaLink="$A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checked="Checked" fmlaLink="$B$1" lockText="1" noThreeD="1"/>
</file>

<file path=xl/ctrlProps/ctrlProp6.xml><?xml version="1.0" encoding="utf-8"?>
<formControlPr xmlns="http://schemas.microsoft.com/office/spreadsheetml/2009/9/main" objectType="CheckBox" checked="Checked" fmlaLink="$D$1" lockText="1" noThreeD="1"/>
</file>

<file path=xl/ctrlProps/ctrlProp7.xml><?xml version="1.0" encoding="utf-8"?>
<formControlPr xmlns="http://schemas.microsoft.com/office/spreadsheetml/2009/9/main" objectType="CheckBox" fmlaLink="$E$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pub/yasin-engin/28/743/944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FACEBOOK.COM/betonvecimento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twitter.com/betonvecimento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304;&#351;lenebilirlik!A1"/><Relationship Id="rId2" Type="http://schemas.openxmlformats.org/officeDocument/2006/relationships/chart" Target="../charts/chart1.xml"/><Relationship Id="rId1" Type="http://schemas.openxmlformats.org/officeDocument/2006/relationships/hyperlink" Target="#Grafik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Veri Giri&#351;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Veri Giri&#351;'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12</xdr:row>
      <xdr:rowOff>142875</xdr:rowOff>
    </xdr:from>
    <xdr:to>
      <xdr:col>2</xdr:col>
      <xdr:colOff>564745</xdr:colOff>
      <xdr:row>15</xdr:row>
      <xdr:rowOff>136118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2886075"/>
          <a:ext cx="574269" cy="574268"/>
        </a:xfrm>
        <a:prstGeom prst="rect">
          <a:avLst/>
        </a:prstGeom>
      </xdr:spPr>
    </xdr:pic>
    <xdr:clientData/>
  </xdr:twoCellAnchor>
  <xdr:twoCellAnchor editAs="oneCell">
    <xdr:from>
      <xdr:col>3</xdr:col>
      <xdr:colOff>283351</xdr:colOff>
      <xdr:row>12</xdr:row>
      <xdr:rowOff>159525</xdr:rowOff>
    </xdr:from>
    <xdr:to>
      <xdr:col>4</xdr:col>
      <xdr:colOff>248019</xdr:colOff>
      <xdr:row>15</xdr:row>
      <xdr:rowOff>152768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151" y="2921775"/>
          <a:ext cx="574268" cy="574268"/>
        </a:xfrm>
        <a:prstGeom prst="rect">
          <a:avLst/>
        </a:prstGeom>
      </xdr:spPr>
    </xdr:pic>
    <xdr:clientData/>
  </xdr:twoCellAnchor>
  <xdr:twoCellAnchor editAs="oneCell">
    <xdr:from>
      <xdr:col>5</xdr:col>
      <xdr:colOff>33301</xdr:colOff>
      <xdr:row>12</xdr:row>
      <xdr:rowOff>166650</xdr:rowOff>
    </xdr:from>
    <xdr:to>
      <xdr:col>5</xdr:col>
      <xdr:colOff>607569</xdr:colOff>
      <xdr:row>15</xdr:row>
      <xdr:rowOff>159893</xdr:rowOff>
    </xdr:to>
    <xdr:pic>
      <xdr:nvPicPr>
        <xdr:cNvPr id="6" name="Picture 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601" y="2671725"/>
          <a:ext cx="574268" cy="574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21</xdr:row>
      <xdr:rowOff>19050</xdr:rowOff>
    </xdr:from>
    <xdr:to>
      <xdr:col>7</xdr:col>
      <xdr:colOff>123825</xdr:colOff>
      <xdr:row>22</xdr:row>
      <xdr:rowOff>171450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76200" y="3524250"/>
          <a:ext cx="3476625" cy="3429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 b="1"/>
            <a:t>      </a:t>
          </a:r>
          <a:r>
            <a:rPr lang="tr-TR" sz="1400" b="1" baseline="0"/>
            <a:t> GRADASYON </a:t>
          </a:r>
          <a:r>
            <a:rPr lang="tr-TR" sz="1400" b="1"/>
            <a:t>GRAFİĞİ</a:t>
          </a:r>
          <a:r>
            <a:rPr lang="tr-TR" sz="1400" b="1" baseline="0"/>
            <a:t> İÇİN TIKLAYINIZ</a:t>
          </a:r>
          <a:endParaRPr lang="tr-TR" sz="1400" b="1"/>
        </a:p>
      </xdr:txBody>
    </xdr:sp>
    <xdr:clientData/>
  </xdr:twoCellAnchor>
  <xdr:twoCellAnchor>
    <xdr:from>
      <xdr:col>18</xdr:col>
      <xdr:colOff>47624</xdr:colOff>
      <xdr:row>1</xdr:row>
      <xdr:rowOff>0</xdr:rowOff>
    </xdr:from>
    <xdr:to>
      <xdr:col>21</xdr:col>
      <xdr:colOff>9525</xdr:colOff>
      <xdr:row>9</xdr:row>
      <xdr:rowOff>200025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466725</xdr:colOff>
      <xdr:row>21</xdr:row>
      <xdr:rowOff>19050</xdr:rowOff>
    </xdr:from>
    <xdr:to>
      <xdr:col>13</xdr:col>
      <xdr:colOff>285750</xdr:colOff>
      <xdr:row>22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3895725" y="3524250"/>
          <a:ext cx="3476625" cy="342900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 b="1"/>
            <a:t>İŞLENEBİLİRLİK İNDEKSİ İÇİN </a:t>
          </a:r>
          <a:r>
            <a:rPr lang="tr-TR" sz="1400" b="1" baseline="0"/>
            <a:t>TIKLAYINIZ</a:t>
          </a:r>
          <a:endParaRPr lang="tr-TR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66674</xdr:colOff>
      <xdr:row>1</xdr:row>
      <xdr:rowOff>4761</xdr:rowOff>
    </xdr:from>
    <xdr:to>
      <xdr:col>21</xdr:col>
      <xdr:colOff>219075</xdr:colOff>
      <xdr:row>19</xdr:row>
      <xdr:rowOff>314325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219075</xdr:colOff>
      <xdr:row>38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34275" cy="733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88900</xdr:rowOff>
    </xdr:from>
    <xdr:to>
      <xdr:col>21</xdr:col>
      <xdr:colOff>292100</xdr:colOff>
      <xdr:row>30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193675</xdr:colOff>
      <xdr:row>25</xdr:row>
      <xdr:rowOff>123825</xdr:rowOff>
    </xdr:from>
    <xdr:to>
      <xdr:col>21</xdr:col>
      <xdr:colOff>260350</xdr:colOff>
      <xdr:row>28</xdr:row>
      <xdr:rowOff>95250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11776075" y="4911725"/>
          <a:ext cx="12858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 b="1"/>
            <a:t>ANASAYFA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542925</xdr:colOff>
      <xdr:row>34</xdr:row>
      <xdr:rowOff>47625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533400</xdr:colOff>
      <xdr:row>16</xdr:row>
      <xdr:rowOff>66675</xdr:rowOff>
    </xdr:from>
    <xdr:to>
      <xdr:col>5</xdr:col>
      <xdr:colOff>161925</xdr:colOff>
      <xdr:row>18</xdr:row>
      <xdr:rowOff>104775</xdr:rowOff>
    </xdr:to>
    <xdr:cxnSp macro="">
      <xdr:nvCxnSpPr>
        <xdr:cNvPr id="5" name="Straight Connector 4"/>
        <xdr:cNvCxnSpPr/>
      </xdr:nvCxnSpPr>
      <xdr:spPr>
        <a:xfrm flipV="1">
          <a:off x="1752600" y="3048000"/>
          <a:ext cx="847725" cy="41910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12</xdr:row>
      <xdr:rowOff>161925</xdr:rowOff>
    </xdr:from>
    <xdr:to>
      <xdr:col>5</xdr:col>
      <xdr:colOff>123825</xdr:colOff>
      <xdr:row>15</xdr:row>
      <xdr:rowOff>9525</xdr:rowOff>
    </xdr:to>
    <xdr:cxnSp macro="">
      <xdr:nvCxnSpPr>
        <xdr:cNvPr id="6" name="Straight Connector 5"/>
        <xdr:cNvCxnSpPr/>
      </xdr:nvCxnSpPr>
      <xdr:spPr>
        <a:xfrm flipV="1">
          <a:off x="1714500" y="2381250"/>
          <a:ext cx="847725" cy="419100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520212</xdr:colOff>
      <xdr:row>14</xdr:row>
      <xdr:rowOff>183173</xdr:rowOff>
    </xdr:from>
    <xdr:to>
      <xdr:col>3</xdr:col>
      <xdr:colOff>527539</xdr:colOff>
      <xdr:row>18</xdr:row>
      <xdr:rowOff>109904</xdr:rowOff>
    </xdr:to>
    <xdr:cxnSp macro="">
      <xdr:nvCxnSpPr>
        <xdr:cNvPr id="8" name="Straight Connector 7"/>
        <xdr:cNvCxnSpPr/>
      </xdr:nvCxnSpPr>
      <xdr:spPr>
        <a:xfrm>
          <a:off x="1736481" y="2784231"/>
          <a:ext cx="7327" cy="688731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137747</xdr:colOff>
      <xdr:row>12</xdr:row>
      <xdr:rowOff>137746</xdr:rowOff>
    </xdr:from>
    <xdr:to>
      <xdr:col>5</xdr:col>
      <xdr:colOff>145074</xdr:colOff>
      <xdr:row>16</xdr:row>
      <xdr:rowOff>64477</xdr:rowOff>
    </xdr:to>
    <xdr:cxnSp macro="">
      <xdr:nvCxnSpPr>
        <xdr:cNvPr id="12" name="Straight Connector 11"/>
        <xdr:cNvCxnSpPr/>
      </xdr:nvCxnSpPr>
      <xdr:spPr>
        <a:xfrm>
          <a:off x="2570285" y="2357804"/>
          <a:ext cx="7327" cy="688731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245268</xdr:colOff>
      <xdr:row>17</xdr:row>
      <xdr:rowOff>154781</xdr:rowOff>
    </xdr:from>
    <xdr:to>
      <xdr:col>5</xdr:col>
      <xdr:colOff>297656</xdr:colOff>
      <xdr:row>21</xdr:row>
      <xdr:rowOff>89297</xdr:rowOff>
    </xdr:to>
    <xdr:cxnSp macro="">
      <xdr:nvCxnSpPr>
        <xdr:cNvPr id="14" name="Straight Connector 13"/>
        <xdr:cNvCxnSpPr/>
      </xdr:nvCxnSpPr>
      <xdr:spPr>
        <a:xfrm flipV="1">
          <a:off x="1459706" y="3238500"/>
          <a:ext cx="1266825" cy="696516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7</xdr:row>
      <xdr:rowOff>184547</xdr:rowOff>
    </xdr:from>
    <xdr:to>
      <xdr:col>5</xdr:col>
      <xdr:colOff>315516</xdr:colOff>
      <xdr:row>11</xdr:row>
      <xdr:rowOff>116681</xdr:rowOff>
    </xdr:to>
    <xdr:cxnSp macro="">
      <xdr:nvCxnSpPr>
        <xdr:cNvPr id="15" name="Straight Connector 14"/>
        <xdr:cNvCxnSpPr/>
      </xdr:nvCxnSpPr>
      <xdr:spPr>
        <a:xfrm flipV="1">
          <a:off x="1462088" y="1363266"/>
          <a:ext cx="1282303" cy="694134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11</xdr:row>
      <xdr:rowOff>115974</xdr:rowOff>
    </xdr:from>
    <xdr:to>
      <xdr:col>3</xdr:col>
      <xdr:colOff>250031</xdr:colOff>
      <xdr:row>21</xdr:row>
      <xdr:rowOff>83343</xdr:rowOff>
    </xdr:to>
    <xdr:cxnSp macro="">
      <xdr:nvCxnSpPr>
        <xdr:cNvPr id="17" name="Straight Connector 16"/>
        <xdr:cNvCxnSpPr/>
      </xdr:nvCxnSpPr>
      <xdr:spPr>
        <a:xfrm>
          <a:off x="1462088" y="2056693"/>
          <a:ext cx="2381" cy="1872369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8</xdr:row>
      <xdr:rowOff>5953</xdr:rowOff>
    </xdr:from>
    <xdr:to>
      <xdr:col>5</xdr:col>
      <xdr:colOff>309562</xdr:colOff>
      <xdr:row>17</xdr:row>
      <xdr:rowOff>165497</xdr:rowOff>
    </xdr:to>
    <xdr:cxnSp macro="">
      <xdr:nvCxnSpPr>
        <xdr:cNvPr id="18" name="Straight Connector 17"/>
        <xdr:cNvCxnSpPr/>
      </xdr:nvCxnSpPr>
      <xdr:spPr>
        <a:xfrm flipH="1">
          <a:off x="2733675" y="1375172"/>
          <a:ext cx="4762" cy="1874044"/>
        </a:xfrm>
        <a:prstGeom prst="line">
          <a:avLst/>
        </a:prstGeom>
        <a:ln w="28575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342900</xdr:colOff>
      <xdr:row>2</xdr:row>
      <xdr:rowOff>190500</xdr:rowOff>
    </xdr:from>
    <xdr:to>
      <xdr:col>14</xdr:col>
      <xdr:colOff>409575</xdr:colOff>
      <xdr:row>5</xdr:row>
      <xdr:rowOff>38100</xdr:rowOff>
    </xdr:to>
    <xdr:sp macro="" textlink="">
      <xdr:nvSpPr>
        <xdr:cNvPr id="24" name="Right Arrow 23">
          <a:hlinkClick xmlns:r="http://schemas.openxmlformats.org/officeDocument/2006/relationships" r:id="rId2"/>
        </xdr:cNvPr>
        <xdr:cNvSpPr/>
      </xdr:nvSpPr>
      <xdr:spPr>
        <a:xfrm>
          <a:off x="8124825" y="381000"/>
          <a:ext cx="128587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400" b="1"/>
            <a:t>ANASAYFA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0.26139</cdr:x>
      <cdr:y>0.42043</cdr:y>
    </cdr:from>
    <cdr:to>
      <cdr:x>0.79208</cdr:x>
      <cdr:y>0.64846</cdr:y>
    </cdr:to>
    <cdr:sp macro="" textlink="">
      <cdr:nvSpPr>
        <cdr:cNvPr id="28" name="Straight Connector 27"/>
        <cdr:cNvSpPr/>
      </cdr:nvSpPr>
      <cdr:spPr bwMode="auto">
        <a:xfrm xmlns:a="http://schemas.openxmlformats.org/drawingml/2006/main" flipV="1">
          <a:off x="1257319" y="2663056"/>
          <a:ext cx="2552685" cy="144437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0.68713</cdr:x>
      <cdr:y>0.24511</cdr:y>
    </cdr:from>
    <cdr:to>
      <cdr:x>0.93861</cdr:x>
      <cdr:y>0.27744</cdr:y>
    </cdr:to>
    <cdr:sp macro="" textlink="">
      <cdr:nvSpPr>
        <cdr:cNvPr id="43" name="TextBox 42"/>
        <cdr:cNvSpPr txBox="1"/>
      </cdr:nvSpPr>
      <cdr:spPr>
        <a:xfrm xmlns:a="http://schemas.openxmlformats.org/drawingml/2006/main">
          <a:off x="3305174" y="1531545"/>
          <a:ext cx="1209675" cy="20200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r-TR" sz="9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OPTİMUM</a:t>
          </a:r>
          <a:r>
            <a:rPr lang="tr-TR" sz="9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BÖLGE</a:t>
          </a:r>
          <a:endParaRPr lang="en-US" sz="9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0.53465</cdr:x>
      <cdr:y>0.25891</cdr:y>
    </cdr:from>
    <cdr:to>
      <cdr:x>0.68317</cdr:x>
      <cdr:y>0.41768</cdr:y>
    </cdr:to>
    <cdr:sp macro="" textlink="">
      <cdr:nvSpPr>
        <cdr:cNvPr id="47" name="Elbow Connector 46"/>
        <cdr:cNvSpPr/>
      </cdr:nvSpPr>
      <cdr:spPr bwMode="auto">
        <a:xfrm xmlns:a="http://schemas.openxmlformats.org/drawingml/2006/main" rot="10800000" flipV="1">
          <a:off x="2571749" y="1617773"/>
          <a:ext cx="714383" cy="992077"/>
        </a:xfrm>
        <a:prstGeom xmlns:a="http://schemas.openxmlformats.org/drawingml/2006/main" prst="bentConnector3">
          <a:avLst>
            <a:gd name="adj1" fmla="val 50000"/>
          </a:avLst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70C0"/>
          </a:solidFill>
          <a:prstDash val="sysDot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0.26139</cdr:x>
      <cdr:y>0.47506</cdr:y>
    </cdr:from>
    <cdr:to>
      <cdr:x>0.79208</cdr:x>
      <cdr:y>0.69834</cdr:y>
    </cdr:to>
    <cdr:sp macro="" textlink="">
      <cdr:nvSpPr>
        <cdr:cNvPr id="31" name="Straight Connector 30"/>
        <cdr:cNvSpPr/>
      </cdr:nvSpPr>
      <cdr:spPr bwMode="auto">
        <a:xfrm xmlns:a="http://schemas.openxmlformats.org/drawingml/2006/main" flipV="1">
          <a:off x="1257299" y="1904999"/>
          <a:ext cx="2552701" cy="89535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0.08317</cdr:x>
      <cdr:y>0.19477</cdr:y>
    </cdr:from>
    <cdr:to>
      <cdr:x>0.62574</cdr:x>
      <cdr:y>0.4228</cdr:y>
    </cdr:to>
    <cdr:sp macro="" textlink="">
      <cdr:nvSpPr>
        <cdr:cNvPr id="53" name="Straight Connector 52"/>
        <cdr:cNvSpPr/>
      </cdr:nvSpPr>
      <cdr:spPr bwMode="auto">
        <a:xfrm xmlns:a="http://schemas.openxmlformats.org/drawingml/2006/main" flipV="1">
          <a:off x="400050" y="781050"/>
          <a:ext cx="2609850" cy="91440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0.30495</cdr:x>
      <cdr:y>0.32843</cdr:y>
    </cdr:from>
    <cdr:to>
      <cdr:x>0.30495</cdr:x>
      <cdr:y>0.63009</cdr:y>
    </cdr:to>
    <cdr:sp macro="" textlink="">
      <cdr:nvSpPr>
        <cdr:cNvPr id="55" name="Straight Connector 54"/>
        <cdr:cNvSpPr/>
      </cdr:nvSpPr>
      <cdr:spPr bwMode="auto">
        <a:xfrm xmlns:a="http://schemas.openxmlformats.org/drawingml/2006/main" rot="5400000">
          <a:off x="511472" y="3035677"/>
          <a:ext cx="1910752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0.5703</cdr:x>
      <cdr:y>0.21765</cdr:y>
    </cdr:from>
    <cdr:to>
      <cdr:x>0.5703</cdr:x>
      <cdr:y>0.51456</cdr:y>
    </cdr:to>
    <cdr:sp macro="" textlink="">
      <cdr:nvSpPr>
        <cdr:cNvPr id="57" name="Straight Connector 56"/>
        <cdr:cNvSpPr/>
      </cdr:nvSpPr>
      <cdr:spPr bwMode="auto">
        <a:xfrm xmlns:a="http://schemas.openxmlformats.org/drawingml/2006/main" rot="5400000">
          <a:off x="1802881" y="2318980"/>
          <a:ext cx="1880665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0.4198</cdr:x>
      <cdr:y>0.52257</cdr:y>
    </cdr:from>
    <cdr:to>
      <cdr:x>0.47921</cdr:x>
      <cdr:y>0.59382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019300" y="2095500"/>
          <a:ext cx="28574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0.14653</cdr:x>
      <cdr:y>0.21615</cdr:y>
    </cdr:from>
    <cdr:to>
      <cdr:x>0.26059</cdr:x>
      <cdr:y>0.33017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704850" y="866775"/>
          <a:ext cx="548640" cy="4572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latin typeface="Arial" pitchFamily="34" charset="0"/>
              <a:cs typeface="Arial" pitchFamily="34" charset="0"/>
            </a:rPr>
            <a:t>IV</a:t>
          </a:r>
        </a:p>
      </cdr:txBody>
    </cdr:sp>
  </cdr:relSizeAnchor>
  <cdr:relSizeAnchor xmlns:cdr="http://schemas.openxmlformats.org/drawingml/2006/chartDrawing">
    <cdr:from>
      <cdr:x>0.1703</cdr:x>
      <cdr:y>0.43468</cdr:y>
    </cdr:from>
    <cdr:to>
      <cdr:x>0.2297</cdr:x>
      <cdr:y>0.56057</cdr:y>
    </cdr:to>
    <cdr:sp macro="" textlink="">
      <cdr:nvSpPr>
        <cdr:cNvPr id="24" name="TextBox 23"/>
        <cdr:cNvSpPr txBox="1"/>
      </cdr:nvSpPr>
      <cdr:spPr>
        <a:xfrm xmlns:a="http://schemas.openxmlformats.org/drawingml/2006/main">
          <a:off x="819150" y="1743075"/>
          <a:ext cx="285749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latin typeface="Arial" pitchFamily="34" charset="0"/>
              <a:cs typeface="Arial" pitchFamily="34" charset="0"/>
            </a:rPr>
            <a:t>I</a:t>
          </a:r>
        </a:p>
      </cdr:txBody>
    </cdr:sp>
  </cdr:relSizeAnchor>
  <cdr:relSizeAnchor xmlns:cdr="http://schemas.openxmlformats.org/drawingml/2006/chartDrawing">
    <cdr:from>
      <cdr:x>0.47129</cdr:x>
      <cdr:y>0.26603</cdr:y>
    </cdr:from>
    <cdr:to>
      <cdr:x>0.55842</cdr:x>
      <cdr:y>0.36342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266950" y="1066800"/>
          <a:ext cx="4191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latin typeface="Arial" pitchFamily="34" charset="0"/>
              <a:cs typeface="Arial" pitchFamily="34" charset="0"/>
            </a:rPr>
            <a:t>II</a:t>
          </a:r>
        </a:p>
      </cdr:txBody>
    </cdr:sp>
  </cdr:relSizeAnchor>
  <cdr:relSizeAnchor xmlns:cdr="http://schemas.openxmlformats.org/drawingml/2006/chartDrawing">
    <cdr:from>
      <cdr:x>0.66139</cdr:x>
      <cdr:y>0.30404</cdr:y>
    </cdr:from>
    <cdr:to>
      <cdr:x>0.8</cdr:x>
      <cdr:y>0.39667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3181350" y="1219200"/>
          <a:ext cx="66675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latin typeface="Arial" pitchFamily="34" charset="0"/>
              <a:cs typeface="Arial" pitchFamily="34" charset="0"/>
            </a:rPr>
            <a:t>III</a:t>
          </a:r>
        </a:p>
      </cdr:txBody>
    </cdr:sp>
  </cdr:relSizeAnchor>
  <cdr:relSizeAnchor xmlns:cdr="http://schemas.openxmlformats.org/drawingml/2006/chartDrawing">
    <cdr:from>
      <cdr:x>0.63564</cdr:x>
      <cdr:y>0.51781</cdr:y>
    </cdr:from>
    <cdr:to>
      <cdr:x>0.7802</cdr:x>
      <cdr:y>0.71021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3057524" y="2076450"/>
          <a:ext cx="695325" cy="77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800" b="1">
              <a:latin typeface="Arial" pitchFamily="34" charset="0"/>
              <a:cs typeface="Arial" pitchFamily="34" charset="0"/>
            </a:rPr>
            <a:t>V</a:t>
          </a:r>
        </a:p>
      </cdr:txBody>
    </cdr:sp>
  </cdr:relSizeAnchor>
  <cdr:relSizeAnchor xmlns:cdr="http://schemas.openxmlformats.org/drawingml/2006/chartDrawing">
    <cdr:from>
      <cdr:x>0.3307</cdr:x>
      <cdr:y>0.01829</cdr:y>
    </cdr:from>
    <cdr:to>
      <cdr:x>0.75248</cdr:x>
      <cdr:y>0.18638</cdr:y>
    </cdr:to>
    <cdr:sp macro="" textlink="">
      <cdr:nvSpPr>
        <cdr:cNvPr id="30" name="TextBox 29"/>
        <cdr:cNvSpPr txBox="1"/>
      </cdr:nvSpPr>
      <cdr:spPr>
        <a:xfrm xmlns:a="http://schemas.openxmlformats.org/drawingml/2006/main">
          <a:off x="1590708" y="114300"/>
          <a:ext cx="2028815" cy="1050277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 I: </a:t>
          </a:r>
          <a:r>
            <a:rPr lang="tr-TR" sz="1200" b="1">
              <a:latin typeface="Arial" pitchFamily="34" charset="0"/>
              <a:cs typeface="Arial" pitchFamily="34" charset="0"/>
            </a:rPr>
            <a:t>İri agrega ayrışma</a:t>
          </a:r>
          <a:r>
            <a:rPr lang="tr-TR" sz="1200" b="1" baseline="0">
              <a:latin typeface="Arial" pitchFamily="34" charset="0"/>
              <a:cs typeface="Arial" pitchFamily="34" charset="0"/>
            </a:rPr>
            <a:t> riski</a:t>
          </a:r>
          <a:endParaRPr lang="en-US" sz="12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 II: </a:t>
          </a:r>
          <a:r>
            <a:rPr lang="tr-TR" sz="1200" b="1">
              <a:latin typeface="Arial" pitchFamily="34" charset="0"/>
              <a:cs typeface="Arial" pitchFamily="34" charset="0"/>
            </a:rPr>
            <a:t>İyi</a:t>
          </a:r>
          <a:r>
            <a:rPr lang="tr-TR" sz="1200" b="1" baseline="0">
              <a:latin typeface="Arial" pitchFamily="34" charset="0"/>
              <a:cs typeface="Arial" pitchFamily="34" charset="0"/>
            </a:rPr>
            <a:t> gradasyon</a:t>
          </a:r>
          <a:endParaRPr lang="en-US" sz="12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III: </a:t>
          </a:r>
          <a:r>
            <a:rPr lang="tr-TR" sz="1200" b="1" baseline="0">
              <a:latin typeface="Arial" pitchFamily="34" charset="0"/>
              <a:cs typeface="Arial" pitchFamily="34" charset="0"/>
            </a:rPr>
            <a:t>İnce az</a:t>
          </a:r>
          <a:endParaRPr lang="en-US" sz="1200" b="1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IV: </a:t>
          </a:r>
          <a:r>
            <a:rPr lang="tr-TR" sz="1200" b="1" baseline="0">
              <a:latin typeface="Arial" pitchFamily="34" charset="0"/>
              <a:cs typeface="Arial" pitchFamily="34" charset="0"/>
            </a:rPr>
            <a:t>Aşırı ince</a:t>
          </a:r>
          <a:endParaRPr lang="en-US" sz="1200" b="1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 V: </a:t>
          </a:r>
          <a:r>
            <a:rPr lang="tr-TR" sz="1200" b="1" baseline="0">
              <a:latin typeface="Arial" pitchFamily="34" charset="0"/>
              <a:cs typeface="Arial" pitchFamily="34" charset="0"/>
            </a:rPr>
            <a:t>Aşırı iri malzeme 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0.65149</cdr:x>
      <cdr:y>0.42105</cdr:y>
    </cdr:from>
    <cdr:to>
      <cdr:x>0.84158</cdr:x>
      <cdr:y>0.56541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3133725" y="26670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0.08317</cdr:x>
      <cdr:y>0.64812</cdr:y>
    </cdr:from>
    <cdr:to>
      <cdr:x>0.26139</cdr:x>
      <cdr:y>0.66792</cdr:y>
    </cdr:to>
    <cdr:sp macro="" textlink="">
      <cdr:nvSpPr>
        <cdr:cNvPr id="51" name="Freeform 50"/>
        <cdr:cNvSpPr/>
      </cdr:nvSpPr>
      <cdr:spPr bwMode="auto">
        <a:xfrm xmlns:a="http://schemas.openxmlformats.org/drawingml/2006/main">
          <a:off x="400050" y="4105276"/>
          <a:ext cx="857250" cy="125412"/>
        </a:xfrm>
        <a:custGeom xmlns:a="http://schemas.openxmlformats.org/drawingml/2006/main">
          <a:avLst/>
          <a:gdLst>
            <a:gd name="connsiteX0" fmla="*/ 857250 w 857250"/>
            <a:gd name="connsiteY0" fmla="*/ 0 h 125412"/>
            <a:gd name="connsiteX1" fmla="*/ 495300 w 857250"/>
            <a:gd name="connsiteY1" fmla="*/ 104775 h 125412"/>
            <a:gd name="connsiteX2" fmla="*/ 0 w 857250"/>
            <a:gd name="connsiteY2" fmla="*/ 123825 h 125412"/>
            <a:gd name="connsiteX3" fmla="*/ 0 w 857250"/>
            <a:gd name="connsiteY3" fmla="*/ 123825 h 125412"/>
            <a:gd name="connsiteX4" fmla="*/ 0 w 857250"/>
            <a:gd name="connsiteY4" fmla="*/ 114300 h 125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57250" h="125412">
              <a:moveTo>
                <a:pt x="857250" y="0"/>
              </a:moveTo>
              <a:cubicBezTo>
                <a:pt x="747712" y="42069"/>
                <a:pt x="638175" y="84138"/>
                <a:pt x="495300" y="104775"/>
              </a:cubicBezTo>
              <a:cubicBezTo>
                <a:pt x="352425" y="125412"/>
                <a:pt x="0" y="123825"/>
                <a:pt x="0" y="123825"/>
              </a:cubicBezTo>
              <a:lnTo>
                <a:pt x="0" y="123825"/>
              </a:lnTo>
              <a:lnTo>
                <a:pt x="0" y="114300"/>
              </a:lnTo>
            </a:path>
          </a:pathLst>
        </a:custGeom>
        <a:noFill xmlns:a="http://schemas.openxmlformats.org/drawingml/2006/main"/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0.79208</cdr:x>
      <cdr:y>0.45714</cdr:y>
    </cdr:from>
    <cdr:to>
      <cdr:x>0.9703</cdr:x>
      <cdr:y>0.47519</cdr:y>
    </cdr:to>
    <cdr:sp macro="" textlink="">
      <cdr:nvSpPr>
        <cdr:cNvPr id="52" name="Freeform 51"/>
        <cdr:cNvSpPr/>
      </cdr:nvSpPr>
      <cdr:spPr bwMode="auto">
        <a:xfrm xmlns:a="http://schemas.openxmlformats.org/drawingml/2006/main">
          <a:off x="3810000" y="2895601"/>
          <a:ext cx="857250" cy="114300"/>
        </a:xfrm>
        <a:custGeom xmlns:a="http://schemas.openxmlformats.org/drawingml/2006/main">
          <a:avLst/>
          <a:gdLst>
            <a:gd name="connsiteX0" fmla="*/ 0 w 857250"/>
            <a:gd name="connsiteY0" fmla="*/ 114300 h 114300"/>
            <a:gd name="connsiteX1" fmla="*/ 304800 w 857250"/>
            <a:gd name="connsiteY1" fmla="*/ 28575 h 114300"/>
            <a:gd name="connsiteX2" fmla="*/ 857250 w 857250"/>
            <a:gd name="connsiteY2" fmla="*/ 0 h 114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57250" h="114300">
              <a:moveTo>
                <a:pt x="0" y="114300"/>
              </a:moveTo>
              <a:cubicBezTo>
                <a:pt x="80962" y="80962"/>
                <a:pt x="161925" y="47625"/>
                <a:pt x="304800" y="28575"/>
              </a:cubicBezTo>
              <a:cubicBezTo>
                <a:pt x="447675" y="9525"/>
                <a:pt x="652462" y="4762"/>
                <a:pt x="857250" y="0"/>
              </a:cubicBezTo>
            </a:path>
          </a:pathLst>
        </a:custGeom>
        <a:noFill xmlns:a="http://schemas.openxmlformats.org/drawingml/2006/main"/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0.79208</cdr:x>
      <cdr:y>0.40501</cdr:y>
    </cdr:from>
    <cdr:to>
      <cdr:x>0.9703</cdr:x>
      <cdr:y>0.42105</cdr:y>
    </cdr:to>
    <cdr:sp macro="" textlink="">
      <cdr:nvSpPr>
        <cdr:cNvPr id="56" name="Freeform 55"/>
        <cdr:cNvSpPr/>
      </cdr:nvSpPr>
      <cdr:spPr bwMode="auto">
        <a:xfrm xmlns:a="http://schemas.openxmlformats.org/drawingml/2006/main">
          <a:off x="3810000" y="2565401"/>
          <a:ext cx="857250" cy="101600"/>
        </a:xfrm>
        <a:custGeom xmlns:a="http://schemas.openxmlformats.org/drawingml/2006/main">
          <a:avLst/>
          <a:gdLst>
            <a:gd name="connsiteX0" fmla="*/ 0 w 857250"/>
            <a:gd name="connsiteY0" fmla="*/ 101600 h 101600"/>
            <a:gd name="connsiteX1" fmla="*/ 419100 w 857250"/>
            <a:gd name="connsiteY1" fmla="*/ 15875 h 101600"/>
            <a:gd name="connsiteX2" fmla="*/ 857250 w 857250"/>
            <a:gd name="connsiteY2" fmla="*/ 6350 h 101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57250" h="101600">
              <a:moveTo>
                <a:pt x="0" y="101600"/>
              </a:moveTo>
              <a:cubicBezTo>
                <a:pt x="138112" y="66675"/>
                <a:pt x="276225" y="31750"/>
                <a:pt x="419100" y="15875"/>
              </a:cubicBezTo>
              <a:cubicBezTo>
                <a:pt x="561975" y="0"/>
                <a:pt x="709612" y="3175"/>
                <a:pt x="857250" y="6350"/>
              </a:cubicBezTo>
            </a:path>
          </a:pathLst>
        </a:custGeom>
        <a:noFill xmlns:a="http://schemas.openxmlformats.org/drawingml/2006/main"/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  <cdr:relSizeAnchor xmlns:cdr="http://schemas.openxmlformats.org/drawingml/2006/chartDrawing">
    <cdr:from>
      <cdr:x>0.08713</cdr:x>
      <cdr:y>0.69774</cdr:y>
    </cdr:from>
    <cdr:to>
      <cdr:x>0.26535</cdr:x>
      <cdr:y>0.71754</cdr:y>
    </cdr:to>
    <cdr:sp macro="" textlink="">
      <cdr:nvSpPr>
        <cdr:cNvPr id="44" name="Freeform 43"/>
        <cdr:cNvSpPr/>
      </cdr:nvSpPr>
      <cdr:spPr bwMode="auto">
        <a:xfrm xmlns:a="http://schemas.openxmlformats.org/drawingml/2006/main">
          <a:off x="419100" y="4419600"/>
          <a:ext cx="857261" cy="125416"/>
        </a:xfrm>
        <a:custGeom xmlns:a="http://schemas.openxmlformats.org/drawingml/2006/main">
          <a:avLst/>
          <a:gdLst>
            <a:gd name="connsiteX0" fmla="*/ 857250 w 857250"/>
            <a:gd name="connsiteY0" fmla="*/ 0 h 125412"/>
            <a:gd name="connsiteX1" fmla="*/ 495300 w 857250"/>
            <a:gd name="connsiteY1" fmla="*/ 104775 h 125412"/>
            <a:gd name="connsiteX2" fmla="*/ 0 w 857250"/>
            <a:gd name="connsiteY2" fmla="*/ 123825 h 125412"/>
            <a:gd name="connsiteX3" fmla="*/ 0 w 857250"/>
            <a:gd name="connsiteY3" fmla="*/ 123825 h 125412"/>
            <a:gd name="connsiteX4" fmla="*/ 0 w 857250"/>
            <a:gd name="connsiteY4" fmla="*/ 114300 h 125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57250" h="125412">
              <a:moveTo>
                <a:pt x="857250" y="0"/>
              </a:moveTo>
              <a:cubicBezTo>
                <a:pt x="747712" y="42069"/>
                <a:pt x="638175" y="84138"/>
                <a:pt x="495300" y="104775"/>
              </a:cubicBezTo>
              <a:cubicBezTo>
                <a:pt x="352425" y="125412"/>
                <a:pt x="0" y="123825"/>
                <a:pt x="0" y="123825"/>
              </a:cubicBezTo>
              <a:lnTo>
                <a:pt x="0" y="123825"/>
              </a:lnTo>
              <a:lnTo>
                <a:pt x="0" y="114300"/>
              </a:lnTo>
            </a:path>
          </a:pathLst>
        </a:custGeom>
        <a:noFill xmlns:a="http://schemas.openxmlformats.org/drawingml/2006/main"/>
        <a:ln xmlns:a="http://schemas.openxmlformats.org/drawingml/2006/main"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tr-T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</xdr:row>
          <xdr:rowOff>19050</xdr:rowOff>
        </xdr:from>
        <xdr:to>
          <xdr:col>1</xdr:col>
          <xdr:colOff>447675</xdr:colOff>
          <xdr:row>4</xdr:row>
          <xdr:rowOff>66675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31,5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</xdr:row>
          <xdr:rowOff>57150</xdr:rowOff>
        </xdr:from>
        <xdr:to>
          <xdr:col>1</xdr:col>
          <xdr:colOff>447675</xdr:colOff>
          <xdr:row>6</xdr:row>
          <xdr:rowOff>95250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22,4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9</xdr:row>
          <xdr:rowOff>57150</xdr:rowOff>
        </xdr:from>
        <xdr:to>
          <xdr:col>1</xdr:col>
          <xdr:colOff>438150</xdr:colOff>
          <xdr:row>10</xdr:row>
          <xdr:rowOff>95250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</xdr:row>
          <xdr:rowOff>66675</xdr:rowOff>
        </xdr:from>
        <xdr:to>
          <xdr:col>1</xdr:col>
          <xdr:colOff>438150</xdr:colOff>
          <xdr:row>8</xdr:row>
          <xdr:rowOff>104775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57152</xdr:colOff>
      <xdr:row>1</xdr:row>
      <xdr:rowOff>9525</xdr:rowOff>
    </xdr:from>
    <xdr:to>
      <xdr:col>21</xdr:col>
      <xdr:colOff>314326</xdr:colOff>
      <xdr:row>21</xdr:row>
      <xdr:rowOff>9525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20</xdr:row>
          <xdr:rowOff>0</xdr:rowOff>
        </xdr:from>
        <xdr:to>
          <xdr:col>4</xdr:col>
          <xdr:colOff>942975</xdr:colOff>
          <xdr:row>21</xdr:row>
          <xdr:rowOff>9525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0</xdr:rowOff>
        </xdr:from>
        <xdr:to>
          <xdr:col>5</xdr:col>
          <xdr:colOff>704850</xdr:colOff>
          <xdr:row>21</xdr:row>
          <xdr:rowOff>9525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19</xdr:row>
          <xdr:rowOff>190500</xdr:rowOff>
        </xdr:from>
        <xdr:to>
          <xdr:col>6</xdr:col>
          <xdr:colOff>704850</xdr:colOff>
          <xdr:row>21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tonvecimento.com/yazilimlar/agrega-gradasyon" TargetMode="External"/><Relationship Id="rId2" Type="http://schemas.openxmlformats.org/officeDocument/2006/relationships/hyperlink" Target="mailto:yasin.engin@gmail.com" TargetMode="External"/><Relationship Id="rId1" Type="http://schemas.openxmlformats.org/officeDocument/2006/relationships/hyperlink" Target="http://www.betonvecimento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workbookViewId="0">
      <selection activeCell="Q12" sqref="Q12"/>
    </sheetView>
  </sheetViews>
  <sheetFormatPr defaultRowHeight="15"/>
  <cols>
    <col min="1" max="1" width="8.28515625" style="138" customWidth="1"/>
    <col min="2" max="2" width="4" style="138" customWidth="1"/>
    <col min="3" max="3" width="9.42578125" style="138" customWidth="1"/>
    <col min="4" max="16384" width="9.140625" style="138"/>
  </cols>
  <sheetData>
    <row r="1" spans="1:14" ht="15.75" thickBot="1"/>
    <row r="2" spans="1:14" ht="15.75" thickTop="1">
      <c r="A2" s="142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</row>
    <row r="3" spans="1:14" ht="15.75" thickBot="1">
      <c r="A3" s="142"/>
      <c r="B3" s="141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2"/>
    </row>
    <row r="4" spans="1:14">
      <c r="A4" s="142"/>
      <c r="B4" s="141"/>
      <c r="C4" s="148" t="s">
        <v>43</v>
      </c>
      <c r="D4" s="149"/>
      <c r="E4" s="149"/>
      <c r="F4" s="149"/>
      <c r="G4" s="149"/>
      <c r="H4" s="149"/>
      <c r="I4" s="149"/>
      <c r="J4" s="149"/>
      <c r="K4" s="149"/>
      <c r="L4" s="149"/>
      <c r="M4" s="150"/>
      <c r="N4" s="142"/>
    </row>
    <row r="5" spans="1:14">
      <c r="A5" s="142"/>
      <c r="B5" s="141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3"/>
      <c r="N5" s="142"/>
    </row>
    <row r="6" spans="1:14" ht="15.75" thickBot="1">
      <c r="A6" s="142"/>
      <c r="B6" s="141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6"/>
      <c r="N6" s="142"/>
    </row>
    <row r="7" spans="1:14" ht="15.75" thickBot="1">
      <c r="A7" s="142"/>
      <c r="B7" s="141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2"/>
    </row>
    <row r="8" spans="1:14" ht="27.75" customHeight="1" thickBot="1">
      <c r="A8" s="142"/>
      <c r="B8" s="141"/>
      <c r="C8" s="157" t="s">
        <v>44</v>
      </c>
      <c r="D8" s="158"/>
      <c r="E8" s="158"/>
      <c r="F8" s="158"/>
      <c r="G8" s="158"/>
      <c r="H8" s="158"/>
      <c r="I8" s="158"/>
      <c r="J8" s="158"/>
      <c r="K8" s="158"/>
      <c r="L8" s="158"/>
      <c r="M8" s="159"/>
      <c r="N8" s="142"/>
    </row>
    <row r="9" spans="1:14" ht="15.75" thickBot="1">
      <c r="A9" s="142"/>
      <c r="B9" s="141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42"/>
    </row>
    <row r="10" spans="1:14" ht="30" customHeight="1" thickBot="1">
      <c r="A10" s="142"/>
      <c r="B10" s="141"/>
      <c r="C10" s="160" t="s">
        <v>45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2"/>
      <c r="N10" s="142"/>
    </row>
    <row r="11" spans="1:14" ht="15.75" thickBot="1">
      <c r="A11" s="142"/>
      <c r="B11" s="141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42"/>
    </row>
    <row r="12" spans="1:14" ht="19.5" thickBot="1">
      <c r="A12" s="142"/>
      <c r="B12" s="141"/>
      <c r="C12" s="166" t="s">
        <v>46</v>
      </c>
      <c r="D12" s="166"/>
      <c r="E12" s="166"/>
      <c r="F12" s="166"/>
      <c r="G12" s="139"/>
      <c r="H12" s="139"/>
      <c r="I12" s="139"/>
      <c r="J12" s="139"/>
      <c r="K12" s="163" t="s">
        <v>49</v>
      </c>
      <c r="L12" s="164"/>
      <c r="M12" s="165"/>
      <c r="N12" s="142"/>
    </row>
    <row r="13" spans="1:14">
      <c r="A13" s="142"/>
      <c r="B13" s="141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42"/>
    </row>
    <row r="14" spans="1:14">
      <c r="A14" s="142"/>
      <c r="B14" s="141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42"/>
    </row>
    <row r="15" spans="1:14" ht="15.75">
      <c r="A15" s="142"/>
      <c r="B15" s="141"/>
      <c r="C15" s="139"/>
      <c r="D15" s="139"/>
      <c r="E15" s="139"/>
      <c r="F15" s="139"/>
      <c r="G15" s="139"/>
      <c r="H15" s="139"/>
      <c r="I15" s="139"/>
      <c r="J15" s="221"/>
      <c r="K15" s="222" t="s">
        <v>50</v>
      </c>
      <c r="L15" s="222"/>
      <c r="M15" s="222"/>
      <c r="N15" s="223"/>
    </row>
    <row r="16" spans="1:14">
      <c r="A16" s="142"/>
      <c r="B16" s="141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42"/>
    </row>
    <row r="17" spans="1:14" ht="15.75" thickBot="1">
      <c r="A17" s="142"/>
      <c r="B17" s="146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7"/>
    </row>
    <row r="18" spans="1:14" ht="15.75" thickTop="1"/>
  </sheetData>
  <sheetProtection password="CE28" sheet="1" objects="1" scenarios="1"/>
  <mergeCells count="6">
    <mergeCell ref="K15:M15"/>
    <mergeCell ref="C4:M6"/>
    <mergeCell ref="C8:M8"/>
    <mergeCell ref="C10:M10"/>
    <mergeCell ref="K12:M12"/>
    <mergeCell ref="C12:F12"/>
  </mergeCells>
  <hyperlinks>
    <hyperlink ref="C8" r:id="rId1"/>
    <hyperlink ref="C10" r:id="rId2"/>
    <hyperlink ref="K15:M15" r:id="rId3" display="Güncellemeleri Kontrol Et!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25"/>
  <sheetViews>
    <sheetView showGridLines="0" zoomScaleNormal="100" workbookViewId="0">
      <selection activeCell="N25" sqref="N25"/>
    </sheetView>
  </sheetViews>
  <sheetFormatPr defaultRowHeight="15"/>
  <cols>
    <col min="1" max="1" width="1.5703125" customWidth="1"/>
    <col min="3" max="3" width="14.85546875" customWidth="1"/>
    <col min="4" max="17" width="8.28515625" customWidth="1"/>
    <col min="18" max="18" width="1.5703125" customWidth="1"/>
    <col min="19" max="19" width="11" customWidth="1"/>
    <col min="20" max="20" width="15.140625" customWidth="1"/>
    <col min="21" max="21" width="14.42578125" style="3" customWidth="1"/>
    <col min="22" max="32" width="6.140625" style="3" customWidth="1"/>
    <col min="33" max="33" width="9.140625" style="3"/>
  </cols>
  <sheetData>
    <row r="1" spans="2:34" ht="4.5" customHeight="1" thickBot="1"/>
    <row r="2" spans="2:34" ht="19.5" thickBot="1">
      <c r="E2" s="177" t="s">
        <v>7</v>
      </c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2"/>
    </row>
    <row r="3" spans="2:34" ht="16.5" thickBot="1">
      <c r="B3" s="1"/>
      <c r="C3" s="72" t="s">
        <v>5</v>
      </c>
      <c r="D3" s="35">
        <v>6.3E-2</v>
      </c>
      <c r="E3" s="73">
        <v>0.125</v>
      </c>
      <c r="F3" s="73">
        <v>0.25</v>
      </c>
      <c r="G3" s="73">
        <v>0.5</v>
      </c>
      <c r="H3" s="73">
        <v>1</v>
      </c>
      <c r="I3" s="73">
        <v>2</v>
      </c>
      <c r="J3" s="73">
        <v>4</v>
      </c>
      <c r="K3" s="73">
        <v>5.6</v>
      </c>
      <c r="L3" s="73">
        <v>8</v>
      </c>
      <c r="M3" s="73">
        <v>11.2</v>
      </c>
      <c r="N3" s="73">
        <v>16</v>
      </c>
      <c r="O3" s="73">
        <v>19</v>
      </c>
      <c r="P3" s="73">
        <v>22.4</v>
      </c>
      <c r="Q3" s="74">
        <v>31.5</v>
      </c>
      <c r="U3" s="4">
        <v>0.125</v>
      </c>
      <c r="V3" s="4">
        <v>0.25</v>
      </c>
      <c r="W3" s="4">
        <v>0.5</v>
      </c>
      <c r="X3" s="4">
        <v>1</v>
      </c>
      <c r="Y3" s="4">
        <v>2</v>
      </c>
      <c r="Z3" s="4">
        <v>4</v>
      </c>
      <c r="AA3" s="4">
        <v>5.6</v>
      </c>
      <c r="AB3" s="4">
        <v>8</v>
      </c>
      <c r="AC3" s="4">
        <v>11.2</v>
      </c>
      <c r="AD3" s="4">
        <v>16</v>
      </c>
      <c r="AE3" s="4">
        <v>19</v>
      </c>
      <c r="AF3" s="4">
        <v>22.4</v>
      </c>
      <c r="AG3" s="4">
        <v>31.5</v>
      </c>
      <c r="AH3" s="2"/>
    </row>
    <row r="4" spans="2:34" ht="15.75">
      <c r="B4" s="69" t="s">
        <v>0</v>
      </c>
      <c r="C4" s="78">
        <v>3000</v>
      </c>
      <c r="D4" s="77">
        <v>2985</v>
      </c>
      <c r="E4" s="75">
        <v>2985</v>
      </c>
      <c r="F4" s="75">
        <v>2985</v>
      </c>
      <c r="G4" s="75">
        <v>2985</v>
      </c>
      <c r="H4" s="75">
        <v>2985</v>
      </c>
      <c r="I4" s="75">
        <v>2985</v>
      </c>
      <c r="J4" s="75">
        <v>2985</v>
      </c>
      <c r="K4" s="75">
        <v>2985</v>
      </c>
      <c r="L4" s="75">
        <v>2985</v>
      </c>
      <c r="M4" s="75">
        <v>2980</v>
      </c>
      <c r="N4" s="75">
        <v>2942</v>
      </c>
      <c r="O4" s="75">
        <v>1252</v>
      </c>
      <c r="P4" s="75">
        <v>221</v>
      </c>
      <c r="Q4" s="76">
        <v>0</v>
      </c>
      <c r="T4" s="16">
        <f>(C12+C13)/100</f>
        <v>0.47</v>
      </c>
      <c r="U4" s="4">
        <v>2</v>
      </c>
      <c r="V4" s="4">
        <v>6</v>
      </c>
      <c r="W4" s="4">
        <v>10</v>
      </c>
      <c r="X4" s="4">
        <v>16</v>
      </c>
      <c r="Y4" s="4">
        <v>25</v>
      </c>
      <c r="Z4" s="4">
        <v>35</v>
      </c>
      <c r="AA4" s="4">
        <v>45</v>
      </c>
      <c r="AB4" s="4">
        <v>54</v>
      </c>
      <c r="AC4" s="4">
        <v>63.5</v>
      </c>
      <c r="AD4" s="4">
        <v>73</v>
      </c>
      <c r="AE4" s="4">
        <v>80.5</v>
      </c>
      <c r="AF4" s="4">
        <v>89</v>
      </c>
      <c r="AG4" s="4">
        <v>100</v>
      </c>
      <c r="AH4" s="2"/>
    </row>
    <row r="5" spans="2:34" ht="15.75">
      <c r="B5" s="70" t="s">
        <v>1</v>
      </c>
      <c r="C5" s="79">
        <v>3000</v>
      </c>
      <c r="D5" s="26">
        <v>2980</v>
      </c>
      <c r="E5" s="27">
        <v>2977</v>
      </c>
      <c r="F5" s="27">
        <v>2974</v>
      </c>
      <c r="G5" s="27">
        <v>2973</v>
      </c>
      <c r="H5" s="27">
        <v>2972</v>
      </c>
      <c r="I5" s="27">
        <v>2972</v>
      </c>
      <c r="J5" s="27">
        <v>2916</v>
      </c>
      <c r="K5" s="27">
        <v>2381</v>
      </c>
      <c r="L5" s="27">
        <v>1790</v>
      </c>
      <c r="M5" s="27">
        <v>1568</v>
      </c>
      <c r="N5" s="27">
        <v>0</v>
      </c>
      <c r="O5" s="27">
        <v>0</v>
      </c>
      <c r="P5" s="27">
        <v>0</v>
      </c>
      <c r="Q5" s="28">
        <v>0</v>
      </c>
      <c r="T5" s="16">
        <f>(C14+C15+C16)/100</f>
        <v>0.53</v>
      </c>
      <c r="U5" s="4">
        <v>7.5</v>
      </c>
      <c r="V5" s="4">
        <v>15</v>
      </c>
      <c r="W5" s="4">
        <v>22</v>
      </c>
      <c r="X5" s="4">
        <v>32</v>
      </c>
      <c r="Y5" s="4">
        <v>43</v>
      </c>
      <c r="Z5" s="4">
        <v>54</v>
      </c>
      <c r="AA5" s="4">
        <v>63</v>
      </c>
      <c r="AB5" s="4">
        <v>71</v>
      </c>
      <c r="AC5" s="4">
        <v>79</v>
      </c>
      <c r="AD5" s="4">
        <v>86</v>
      </c>
      <c r="AE5" s="4">
        <v>91</v>
      </c>
      <c r="AF5" s="4">
        <v>96</v>
      </c>
      <c r="AG5" s="4">
        <v>100</v>
      </c>
      <c r="AH5" s="2"/>
    </row>
    <row r="6" spans="2:34" ht="15.75">
      <c r="B6" s="70" t="s">
        <v>2</v>
      </c>
      <c r="C6" s="80">
        <v>1000</v>
      </c>
      <c r="D6" s="29">
        <v>900</v>
      </c>
      <c r="E6" s="30">
        <v>800</v>
      </c>
      <c r="F6" s="30">
        <v>690</v>
      </c>
      <c r="G6" s="30">
        <v>600</v>
      </c>
      <c r="H6" s="30">
        <v>500</v>
      </c>
      <c r="I6" s="30">
        <v>300</v>
      </c>
      <c r="J6" s="30">
        <v>15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1">
        <v>0</v>
      </c>
      <c r="T6" t="s">
        <v>11</v>
      </c>
      <c r="U6" s="4">
        <f t="shared" ref="U6:AG6" si="0">AVERAGE(U4:U5)</f>
        <v>4.75</v>
      </c>
      <c r="V6" s="4">
        <f t="shared" si="0"/>
        <v>10.5</v>
      </c>
      <c r="W6" s="4">
        <f t="shared" si="0"/>
        <v>16</v>
      </c>
      <c r="X6" s="4">
        <f t="shared" si="0"/>
        <v>24</v>
      </c>
      <c r="Y6" s="4">
        <f t="shared" si="0"/>
        <v>34</v>
      </c>
      <c r="Z6" s="4">
        <f t="shared" si="0"/>
        <v>44.5</v>
      </c>
      <c r="AA6" s="4">
        <f t="shared" si="0"/>
        <v>54</v>
      </c>
      <c r="AB6" s="4">
        <f t="shared" si="0"/>
        <v>62.5</v>
      </c>
      <c r="AC6" s="4">
        <f t="shared" si="0"/>
        <v>71.25</v>
      </c>
      <c r="AD6" s="4">
        <f t="shared" si="0"/>
        <v>79.5</v>
      </c>
      <c r="AE6" s="4">
        <f t="shared" si="0"/>
        <v>85.75</v>
      </c>
      <c r="AF6" s="4">
        <f t="shared" si="0"/>
        <v>92.5</v>
      </c>
      <c r="AG6" s="4">
        <f t="shared" si="0"/>
        <v>100</v>
      </c>
      <c r="AH6" s="2"/>
    </row>
    <row r="7" spans="2:34" ht="15.75">
      <c r="B7" s="70" t="s">
        <v>10</v>
      </c>
      <c r="C7" s="79"/>
      <c r="D7" s="26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8">
        <v>0</v>
      </c>
      <c r="T7" t="s">
        <v>12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</row>
    <row r="8" spans="2:34" ht="16.5" thickBot="1">
      <c r="B8" s="71" t="s">
        <v>3</v>
      </c>
      <c r="C8" s="81">
        <v>1000</v>
      </c>
      <c r="D8" s="32">
        <v>950</v>
      </c>
      <c r="E8" s="33">
        <v>826</v>
      </c>
      <c r="F8" s="33">
        <v>758</v>
      </c>
      <c r="G8" s="33">
        <v>687</v>
      </c>
      <c r="H8" s="33">
        <v>594</v>
      </c>
      <c r="I8" s="33">
        <v>373</v>
      </c>
      <c r="J8" s="33">
        <v>25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4"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2"/>
    </row>
    <row r="9" spans="2:34" ht="6" customHeight="1" thickBot="1">
      <c r="B9" s="180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"/>
    </row>
    <row r="10" spans="2:34" ht="19.5" thickBot="1">
      <c r="B10" s="5"/>
      <c r="E10" s="174" t="s">
        <v>8</v>
      </c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"/>
    </row>
    <row r="11" spans="2:34" ht="19.5" thickBot="1">
      <c r="B11" s="6"/>
      <c r="C11" s="13" t="s">
        <v>4</v>
      </c>
      <c r="D11" s="36">
        <v>6.3E-2</v>
      </c>
      <c r="E11" s="14">
        <v>0.125</v>
      </c>
      <c r="F11" s="14">
        <v>0.25</v>
      </c>
      <c r="G11" s="14">
        <v>0.5</v>
      </c>
      <c r="H11" s="14">
        <v>1</v>
      </c>
      <c r="I11" s="14">
        <v>2</v>
      </c>
      <c r="J11" s="14">
        <v>4</v>
      </c>
      <c r="K11" s="14">
        <v>5.6</v>
      </c>
      <c r="L11" s="14">
        <v>8</v>
      </c>
      <c r="M11" s="14">
        <v>11.2</v>
      </c>
      <c r="N11" s="14">
        <v>16</v>
      </c>
      <c r="O11" s="14">
        <v>19</v>
      </c>
      <c r="P11" s="14">
        <v>22.4</v>
      </c>
      <c r="Q11" s="15">
        <v>31.5</v>
      </c>
      <c r="S11" s="134" t="s">
        <v>42</v>
      </c>
      <c r="T11" s="127" t="s">
        <v>6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"/>
    </row>
    <row r="12" spans="2:34" ht="15.75">
      <c r="B12" s="7" t="s">
        <v>0</v>
      </c>
      <c r="C12" s="23">
        <v>31</v>
      </c>
      <c r="D12" s="60">
        <f t="shared" ref="D12" si="1">($C$4-D4)/$C$4*100</f>
        <v>0.5</v>
      </c>
      <c r="E12" s="60">
        <f t="shared" ref="E12:Q12" si="2">($C$4-E4)/$C$4*100</f>
        <v>0.5</v>
      </c>
      <c r="F12" s="60">
        <f t="shared" si="2"/>
        <v>0.5</v>
      </c>
      <c r="G12" s="60">
        <f t="shared" si="2"/>
        <v>0.5</v>
      </c>
      <c r="H12" s="60">
        <f t="shared" si="2"/>
        <v>0.5</v>
      </c>
      <c r="I12" s="60">
        <f t="shared" si="2"/>
        <v>0.5</v>
      </c>
      <c r="J12" s="60">
        <f t="shared" si="2"/>
        <v>0.5</v>
      </c>
      <c r="K12" s="60">
        <f t="shared" si="2"/>
        <v>0.5</v>
      </c>
      <c r="L12" s="60">
        <f t="shared" si="2"/>
        <v>0.5</v>
      </c>
      <c r="M12" s="60">
        <f t="shared" si="2"/>
        <v>0.66666666666666674</v>
      </c>
      <c r="N12" s="60">
        <f t="shared" si="2"/>
        <v>1.9333333333333333</v>
      </c>
      <c r="O12" s="60">
        <f t="shared" si="2"/>
        <v>58.266666666666666</v>
      </c>
      <c r="P12" s="60">
        <f t="shared" si="2"/>
        <v>92.63333333333334</v>
      </c>
      <c r="Q12" s="61">
        <f t="shared" si="2"/>
        <v>100</v>
      </c>
      <c r="S12" s="135" t="str">
        <f>IF(AND(C12=0,C12=""),"",IF(D12&lt;=1.5,"f1,5",IF(AND(D12&gt;1.5,D12&lt;=4),"f4",IF(D12&gt;4,"fbeyan"))))</f>
        <v>f1,5</v>
      </c>
      <c r="T12" s="128">
        <f>(-SUM(E12:J12)+6*100)/100</f>
        <v>5.97</v>
      </c>
      <c r="U12" s="131" t="s"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"/>
    </row>
    <row r="13" spans="2:34" ht="15.75">
      <c r="B13" s="8" t="s">
        <v>1</v>
      </c>
      <c r="C13" s="24">
        <v>16</v>
      </c>
      <c r="D13" s="62">
        <f t="shared" ref="D13" si="3">($C$5-D5)/$C$5*100</f>
        <v>0.66666666666666674</v>
      </c>
      <c r="E13" s="62">
        <f t="shared" ref="E13:Q13" si="4">($C$5-E5)/$C$5*100</f>
        <v>0.76666666666666661</v>
      </c>
      <c r="F13" s="62">
        <f t="shared" si="4"/>
        <v>0.86666666666666659</v>
      </c>
      <c r="G13" s="62">
        <f t="shared" si="4"/>
        <v>0.89999999999999991</v>
      </c>
      <c r="H13" s="62">
        <f t="shared" si="4"/>
        <v>0.93333333333333346</v>
      </c>
      <c r="I13" s="62">
        <f t="shared" si="4"/>
        <v>0.93333333333333346</v>
      </c>
      <c r="J13" s="62">
        <f t="shared" si="4"/>
        <v>2.8000000000000003</v>
      </c>
      <c r="K13" s="62">
        <f t="shared" si="4"/>
        <v>20.633333333333333</v>
      </c>
      <c r="L13" s="62">
        <f t="shared" si="4"/>
        <v>40.333333333333329</v>
      </c>
      <c r="M13" s="62">
        <f t="shared" si="4"/>
        <v>47.733333333333334</v>
      </c>
      <c r="N13" s="62">
        <f t="shared" si="4"/>
        <v>100</v>
      </c>
      <c r="O13" s="62">
        <f t="shared" si="4"/>
        <v>100</v>
      </c>
      <c r="P13" s="62">
        <f t="shared" si="4"/>
        <v>100</v>
      </c>
      <c r="Q13" s="63">
        <f t="shared" si="4"/>
        <v>100</v>
      </c>
      <c r="S13" s="136" t="str">
        <f>IF(AND(C13=0,C13=""),"",IF(D13&lt;=1.5,"f1,5",IF(AND(D13&gt;1.5,D13&lt;=4),"f4",IF(D13&gt;4,"fbeyan"))))</f>
        <v>f1,5</v>
      </c>
      <c r="T13" s="121">
        <f t="shared" ref="T13:T17" si="5">(-SUM(E13:J13)+6*100)/100</f>
        <v>5.9279999999999999</v>
      </c>
      <c r="U13" s="132" t="s">
        <v>1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2"/>
    </row>
    <row r="14" spans="2:34" ht="15.75">
      <c r="B14" s="8" t="s">
        <v>2</v>
      </c>
      <c r="C14" s="25">
        <v>26</v>
      </c>
      <c r="D14" s="64">
        <f t="shared" ref="D14" si="6">($C$6-D6)/$C$6*100</f>
        <v>10</v>
      </c>
      <c r="E14" s="64">
        <f t="shared" ref="E14:Q15" si="7">($C$6-E6)/$C$6*100</f>
        <v>20</v>
      </c>
      <c r="F14" s="64">
        <f t="shared" si="7"/>
        <v>31</v>
      </c>
      <c r="G14" s="64">
        <f t="shared" si="7"/>
        <v>40</v>
      </c>
      <c r="H14" s="64">
        <f t="shared" si="7"/>
        <v>50</v>
      </c>
      <c r="I14" s="64">
        <f t="shared" si="7"/>
        <v>70</v>
      </c>
      <c r="J14" s="64">
        <f t="shared" si="7"/>
        <v>98.5</v>
      </c>
      <c r="K14" s="64">
        <f t="shared" si="7"/>
        <v>100</v>
      </c>
      <c r="L14" s="64">
        <f t="shared" si="7"/>
        <v>100</v>
      </c>
      <c r="M14" s="64">
        <f t="shared" si="7"/>
        <v>100</v>
      </c>
      <c r="N14" s="64">
        <f t="shared" si="7"/>
        <v>100</v>
      </c>
      <c r="O14" s="64">
        <f t="shared" si="7"/>
        <v>100</v>
      </c>
      <c r="P14" s="64">
        <f t="shared" si="7"/>
        <v>100</v>
      </c>
      <c r="Q14" s="65">
        <f t="shared" si="7"/>
        <v>100</v>
      </c>
      <c r="S14" s="136" t="str">
        <f>IF(AND(C14=0,C14=""),"",IF(D14&lt;=3,"f3",IF(AND(D14&gt;3,D14&lt;=10),"f10",IF(AND(D14&gt;10,D14&lt;=16),"f16",IF(AND(D14&gt;16,D14&lt;=22),"f22",IF(D14&gt;4,"fbeyan"))))))</f>
        <v>f10</v>
      </c>
      <c r="T14" s="121">
        <f t="shared" si="5"/>
        <v>2.9049999999999998</v>
      </c>
      <c r="U14" s="132" t="s">
        <v>2</v>
      </c>
    </row>
    <row r="15" spans="2:34" ht="15.75">
      <c r="B15" s="8" t="s">
        <v>10</v>
      </c>
      <c r="C15" s="24"/>
      <c r="D15" s="62">
        <f t="shared" ref="D15" si="8">($C$6-D7)/$C$6*100</f>
        <v>100</v>
      </c>
      <c r="E15" s="62">
        <f t="shared" si="7"/>
        <v>100</v>
      </c>
      <c r="F15" s="62">
        <f t="shared" si="7"/>
        <v>100</v>
      </c>
      <c r="G15" s="62">
        <f t="shared" si="7"/>
        <v>100</v>
      </c>
      <c r="H15" s="62">
        <f t="shared" si="7"/>
        <v>100</v>
      </c>
      <c r="I15" s="62">
        <f t="shared" si="7"/>
        <v>100</v>
      </c>
      <c r="J15" s="62">
        <f t="shared" si="7"/>
        <v>100</v>
      </c>
      <c r="K15" s="62">
        <f t="shared" si="7"/>
        <v>100</v>
      </c>
      <c r="L15" s="62">
        <f t="shared" si="7"/>
        <v>100</v>
      </c>
      <c r="M15" s="62">
        <f t="shared" si="7"/>
        <v>100</v>
      </c>
      <c r="N15" s="62">
        <f t="shared" si="7"/>
        <v>100</v>
      </c>
      <c r="O15" s="62">
        <f t="shared" si="7"/>
        <v>100</v>
      </c>
      <c r="P15" s="62">
        <f t="shared" si="7"/>
        <v>100</v>
      </c>
      <c r="Q15" s="63">
        <f t="shared" si="7"/>
        <v>100</v>
      </c>
      <c r="S15" s="136" t="str">
        <f>IF(AND(C15=0,C15=""),"",IF(D15&lt;=3,"f3",IF(AND(D15&gt;3,D15&lt;=10),"f10",IF(AND(D15&gt;10,D15&lt;=16),"f16",IF(AND(D15&gt;16,D15&lt;=22),"f22",IF(D15&gt;4,"fbeyan"))))))</f>
        <v/>
      </c>
      <c r="T15" s="121">
        <f t="shared" si="5"/>
        <v>0</v>
      </c>
      <c r="U15" s="132" t="s">
        <v>10</v>
      </c>
    </row>
    <row r="16" spans="2:34" ht="16.5" thickBot="1">
      <c r="B16" s="8" t="s">
        <v>3</v>
      </c>
      <c r="C16" s="25">
        <v>27</v>
      </c>
      <c r="D16" s="66">
        <f t="shared" ref="D16" si="9">($C$8-D8)/$C$8*100</f>
        <v>5</v>
      </c>
      <c r="E16" s="66">
        <f t="shared" ref="E16:Q16" si="10">($C$8-E8)/$C$8*100</f>
        <v>17.399999999999999</v>
      </c>
      <c r="F16" s="66">
        <f t="shared" si="10"/>
        <v>24.2</v>
      </c>
      <c r="G16" s="66">
        <f t="shared" si="10"/>
        <v>31.3</v>
      </c>
      <c r="H16" s="66">
        <f t="shared" si="10"/>
        <v>40.6</v>
      </c>
      <c r="I16" s="66">
        <f t="shared" si="10"/>
        <v>62.7</v>
      </c>
      <c r="J16" s="66">
        <f t="shared" si="10"/>
        <v>97.5</v>
      </c>
      <c r="K16" s="66">
        <f t="shared" si="10"/>
        <v>100</v>
      </c>
      <c r="L16" s="66">
        <f t="shared" si="10"/>
        <v>100</v>
      </c>
      <c r="M16" s="66">
        <f t="shared" si="10"/>
        <v>100</v>
      </c>
      <c r="N16" s="66">
        <f t="shared" si="10"/>
        <v>100</v>
      </c>
      <c r="O16" s="66">
        <f t="shared" si="10"/>
        <v>100</v>
      </c>
      <c r="P16" s="66">
        <f t="shared" si="10"/>
        <v>100</v>
      </c>
      <c r="Q16" s="67">
        <f t="shared" si="10"/>
        <v>100</v>
      </c>
      <c r="S16" s="137" t="str">
        <f>IF(AND(C16=0,C16=""),"",IF(D16&lt;=3,"f3",IF(AND(D16&gt;3,D16&lt;=10),"f10",IF(AND(D16&gt;10,D16&lt;=16),"f16",IF(AND(D16&gt;16,D16&lt;=22),"f22",IF(D16&gt;4,"fbeyan"))))))</f>
        <v>f10</v>
      </c>
      <c r="T16" s="121">
        <f t="shared" si="5"/>
        <v>3.2629999999999999</v>
      </c>
      <c r="U16" s="132" t="s">
        <v>3</v>
      </c>
    </row>
    <row r="17" spans="2:37" ht="16.5" thickBot="1">
      <c r="B17" s="9" t="s">
        <v>9</v>
      </c>
      <c r="C17" s="10">
        <f>SUM(C12:C16)</f>
        <v>100</v>
      </c>
      <c r="D17" s="10"/>
      <c r="E17" s="11">
        <f t="shared" ref="E17:Q17" si="11">($C$12*E12+$C$13*E13+$C$14*E14+$C$16*E16)/100</f>
        <v>10.175666666666666</v>
      </c>
      <c r="F17" s="11">
        <f t="shared" si="11"/>
        <v>14.887666666666666</v>
      </c>
      <c r="G17" s="11">
        <f t="shared" si="11"/>
        <v>19.149999999999999</v>
      </c>
      <c r="H17" s="11">
        <f t="shared" si="11"/>
        <v>24.266333333333332</v>
      </c>
      <c r="I17" s="11">
        <f t="shared" si="11"/>
        <v>35.433333333333337</v>
      </c>
      <c r="J17" s="11">
        <f t="shared" si="11"/>
        <v>52.538000000000004</v>
      </c>
      <c r="K17" s="11">
        <f t="shared" si="11"/>
        <v>56.456333333333333</v>
      </c>
      <c r="L17" s="11">
        <f t="shared" si="11"/>
        <v>59.608333333333327</v>
      </c>
      <c r="M17" s="11">
        <f t="shared" si="11"/>
        <v>60.843999999999994</v>
      </c>
      <c r="N17" s="11">
        <f t="shared" si="11"/>
        <v>69.599333333333334</v>
      </c>
      <c r="O17" s="11">
        <f t="shared" si="11"/>
        <v>87.062666666666658</v>
      </c>
      <c r="P17" s="11">
        <f t="shared" si="11"/>
        <v>97.716333333333338</v>
      </c>
      <c r="Q17" s="12">
        <f t="shared" si="11"/>
        <v>100</v>
      </c>
      <c r="S17" s="130"/>
      <c r="T17" s="129">
        <f t="shared" si="5"/>
        <v>4.4354899999999997</v>
      </c>
      <c r="U17" s="133" t="s">
        <v>9</v>
      </c>
    </row>
    <row r="18" spans="2:37" ht="5.25" customHeight="1" thickBot="1">
      <c r="B18" s="171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</row>
    <row r="19" spans="2:37" hidden="1"/>
    <row r="20" spans="2:37" hidden="1"/>
    <row r="22" spans="2:37" ht="15" customHeight="1">
      <c r="T22" s="167"/>
      <c r="U22" s="167"/>
    </row>
    <row r="23" spans="2:37">
      <c r="T23" s="167"/>
      <c r="U23" s="167"/>
    </row>
    <row r="24" spans="2:37" ht="15.75" thickBot="1">
      <c r="T24" s="120"/>
      <c r="U24" s="120"/>
    </row>
    <row r="25" spans="2:37" ht="15.75" thickBot="1">
      <c r="B25" s="168" t="s">
        <v>41</v>
      </c>
      <c r="C25" s="169"/>
      <c r="D25" s="169"/>
      <c r="E25" s="169"/>
      <c r="F25" s="170"/>
      <c r="T25" s="120"/>
      <c r="U25" s="120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2"/>
      <c r="AI25" s="2"/>
      <c r="AJ25" s="2"/>
      <c r="AK25" s="2"/>
    </row>
  </sheetData>
  <sheetProtection password="CE28" sheet="1" objects="1" scenarios="1"/>
  <mergeCells count="7">
    <mergeCell ref="E2:Q2"/>
    <mergeCell ref="B9:Q9"/>
    <mergeCell ref="T22:T23"/>
    <mergeCell ref="U22:U23"/>
    <mergeCell ref="B25:F25"/>
    <mergeCell ref="B18:Q18"/>
    <mergeCell ref="E10:Q10"/>
  </mergeCells>
  <pageMargins left="0.7" right="0.7" top="0.75" bottom="0.75" header="0.3" footer="0.3"/>
  <pageSetup orientation="portrait" horizontalDpi="300" verticalDpi="300" r:id="rId1"/>
  <ignoredErrors>
    <ignoredError sqref="U6 V6:AG6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G14" sqref="G14"/>
    </sheetView>
  </sheetViews>
  <sheetFormatPr defaultRowHeight="15"/>
  <sheetData>
    <row r="1" spans="1:13">
      <c r="B1" s="183">
        <v>31.5</v>
      </c>
      <c r="C1" s="183"/>
      <c r="D1" s="183"/>
      <c r="E1" s="183">
        <v>22.4</v>
      </c>
      <c r="F1" s="183"/>
      <c r="G1" s="183"/>
      <c r="H1" s="183">
        <v>16</v>
      </c>
      <c r="I1" s="183"/>
      <c r="J1" s="183"/>
      <c r="K1" s="183">
        <v>8</v>
      </c>
      <c r="L1" s="183"/>
      <c r="M1" s="183"/>
    </row>
    <row r="2" spans="1:13">
      <c r="A2">
        <v>6.3E-2</v>
      </c>
      <c r="B2">
        <v>1</v>
      </c>
      <c r="C2">
        <v>5</v>
      </c>
      <c r="D2">
        <v>3</v>
      </c>
      <c r="E2">
        <v>1</v>
      </c>
      <c r="F2">
        <v>5</v>
      </c>
      <c r="G2">
        <v>3</v>
      </c>
      <c r="H2">
        <v>2</v>
      </c>
      <c r="I2">
        <v>5</v>
      </c>
      <c r="J2">
        <v>3</v>
      </c>
      <c r="K2">
        <v>2</v>
      </c>
      <c r="L2">
        <v>5</v>
      </c>
      <c r="M2">
        <v>3</v>
      </c>
    </row>
    <row r="3" spans="1:13">
      <c r="A3">
        <v>0.125</v>
      </c>
      <c r="B3">
        <v>2.5</v>
      </c>
      <c r="C3">
        <v>8.5</v>
      </c>
      <c r="D3">
        <v>5.5</v>
      </c>
      <c r="E3">
        <v>2.5</v>
      </c>
      <c r="F3">
        <v>8.5</v>
      </c>
      <c r="G3">
        <v>5.5</v>
      </c>
      <c r="H3">
        <v>3</v>
      </c>
      <c r="I3">
        <v>11</v>
      </c>
      <c r="J3">
        <v>7</v>
      </c>
      <c r="K3">
        <v>3</v>
      </c>
      <c r="L3">
        <v>12</v>
      </c>
      <c r="M3">
        <v>8</v>
      </c>
    </row>
    <row r="4" spans="1:13">
      <c r="A4">
        <v>0.25</v>
      </c>
      <c r="B4">
        <v>6</v>
      </c>
      <c r="C4">
        <v>16</v>
      </c>
      <c r="D4">
        <v>11</v>
      </c>
      <c r="E4">
        <v>6</v>
      </c>
      <c r="F4">
        <v>15</v>
      </c>
      <c r="G4">
        <v>10.5</v>
      </c>
      <c r="H4">
        <v>6</v>
      </c>
      <c r="I4">
        <v>20</v>
      </c>
      <c r="J4">
        <v>13</v>
      </c>
      <c r="K4">
        <v>7</v>
      </c>
      <c r="L4">
        <v>22</v>
      </c>
      <c r="M4">
        <v>15</v>
      </c>
    </row>
    <row r="5" spans="1:13">
      <c r="A5">
        <v>0.5</v>
      </c>
      <c r="B5">
        <v>10</v>
      </c>
      <c r="C5">
        <v>23</v>
      </c>
      <c r="D5">
        <v>16.5</v>
      </c>
      <c r="E5">
        <v>10</v>
      </c>
      <c r="F5">
        <v>22</v>
      </c>
      <c r="G5">
        <v>16</v>
      </c>
      <c r="H5">
        <v>10</v>
      </c>
      <c r="I5">
        <v>30</v>
      </c>
      <c r="J5">
        <v>20</v>
      </c>
      <c r="K5">
        <v>13</v>
      </c>
      <c r="L5">
        <v>38</v>
      </c>
      <c r="M5">
        <v>26</v>
      </c>
    </row>
    <row r="6" spans="1:13">
      <c r="A6">
        <v>1</v>
      </c>
      <c r="B6">
        <v>17</v>
      </c>
      <c r="C6">
        <v>33</v>
      </c>
      <c r="D6">
        <v>25</v>
      </c>
      <c r="E6">
        <v>16</v>
      </c>
      <c r="F6">
        <v>32</v>
      </c>
      <c r="G6">
        <v>24</v>
      </c>
      <c r="H6">
        <v>15</v>
      </c>
      <c r="I6">
        <v>41</v>
      </c>
      <c r="J6">
        <v>28</v>
      </c>
      <c r="K6">
        <v>23</v>
      </c>
      <c r="L6">
        <v>55</v>
      </c>
      <c r="M6">
        <v>39</v>
      </c>
    </row>
    <row r="7" spans="1:13">
      <c r="A7">
        <v>2</v>
      </c>
      <c r="B7">
        <v>26</v>
      </c>
      <c r="C7">
        <v>43</v>
      </c>
      <c r="D7">
        <v>34.5</v>
      </c>
      <c r="E7">
        <v>25</v>
      </c>
      <c r="F7">
        <v>43</v>
      </c>
      <c r="G7">
        <v>34</v>
      </c>
      <c r="H7">
        <v>22</v>
      </c>
      <c r="I7">
        <v>52</v>
      </c>
      <c r="J7">
        <v>37</v>
      </c>
      <c r="K7">
        <v>40</v>
      </c>
      <c r="L7">
        <v>72</v>
      </c>
      <c r="M7">
        <v>56</v>
      </c>
    </row>
    <row r="8" spans="1:13">
      <c r="A8">
        <v>4</v>
      </c>
      <c r="B8">
        <v>37</v>
      </c>
      <c r="C8">
        <v>56</v>
      </c>
      <c r="D8">
        <v>46.5</v>
      </c>
      <c r="E8">
        <v>37</v>
      </c>
      <c r="F8">
        <v>56</v>
      </c>
      <c r="G8">
        <v>46.5</v>
      </c>
      <c r="H8">
        <v>33</v>
      </c>
      <c r="I8">
        <v>64</v>
      </c>
      <c r="J8">
        <v>49</v>
      </c>
      <c r="K8">
        <v>62</v>
      </c>
      <c r="L8">
        <v>88</v>
      </c>
      <c r="M8">
        <v>75</v>
      </c>
    </row>
    <row r="9" spans="1:13">
      <c r="A9">
        <v>5.6</v>
      </c>
      <c r="B9">
        <v>45</v>
      </c>
      <c r="C9">
        <v>63</v>
      </c>
      <c r="D9">
        <v>54</v>
      </c>
      <c r="E9">
        <v>46</v>
      </c>
      <c r="F9">
        <v>64</v>
      </c>
      <c r="G9">
        <v>55</v>
      </c>
      <c r="H9">
        <v>39</v>
      </c>
      <c r="I9">
        <v>69</v>
      </c>
      <c r="J9">
        <v>55</v>
      </c>
      <c r="K9">
        <v>71</v>
      </c>
      <c r="L9">
        <v>92</v>
      </c>
      <c r="M9">
        <v>82</v>
      </c>
    </row>
    <row r="10" spans="1:13">
      <c r="A10">
        <v>8</v>
      </c>
      <c r="B10">
        <v>52</v>
      </c>
      <c r="C10">
        <v>69</v>
      </c>
      <c r="D10">
        <v>60.5</v>
      </c>
      <c r="E10">
        <v>54</v>
      </c>
      <c r="F10">
        <v>71</v>
      </c>
      <c r="G10">
        <v>62.5</v>
      </c>
      <c r="H10">
        <v>48</v>
      </c>
      <c r="I10">
        <v>77</v>
      </c>
      <c r="J10">
        <v>63</v>
      </c>
      <c r="K10">
        <v>85</v>
      </c>
      <c r="L10">
        <v>99</v>
      </c>
      <c r="M10">
        <v>92</v>
      </c>
    </row>
    <row r="11" spans="1:13">
      <c r="A11">
        <v>11.2</v>
      </c>
      <c r="B11">
        <v>60.5</v>
      </c>
      <c r="C11">
        <v>76</v>
      </c>
      <c r="D11">
        <v>68.25</v>
      </c>
      <c r="E11">
        <v>63.5</v>
      </c>
      <c r="F11">
        <v>79</v>
      </c>
      <c r="G11">
        <v>71.25</v>
      </c>
      <c r="H11">
        <v>68</v>
      </c>
      <c r="I11">
        <v>90</v>
      </c>
      <c r="J11">
        <v>79</v>
      </c>
      <c r="K11">
        <v>98</v>
      </c>
      <c r="L11">
        <v>100</v>
      </c>
      <c r="M11">
        <v>99</v>
      </c>
    </row>
    <row r="12" spans="1:13">
      <c r="A12">
        <v>16</v>
      </c>
      <c r="B12">
        <v>68</v>
      </c>
      <c r="C12">
        <v>82</v>
      </c>
      <c r="D12">
        <v>75</v>
      </c>
      <c r="E12">
        <v>73</v>
      </c>
      <c r="F12">
        <v>86</v>
      </c>
      <c r="G12">
        <v>79.5</v>
      </c>
      <c r="H12">
        <v>85</v>
      </c>
      <c r="I12">
        <v>99</v>
      </c>
      <c r="J12">
        <v>92</v>
      </c>
      <c r="K12">
        <v>100</v>
      </c>
      <c r="L12">
        <v>100</v>
      </c>
      <c r="M12">
        <v>100</v>
      </c>
    </row>
    <row r="13" spans="1:13">
      <c r="A13">
        <v>19</v>
      </c>
      <c r="B13">
        <v>74</v>
      </c>
      <c r="C13">
        <v>86</v>
      </c>
      <c r="D13">
        <v>80</v>
      </c>
      <c r="E13">
        <v>80.5</v>
      </c>
      <c r="F13">
        <v>91</v>
      </c>
      <c r="G13">
        <v>85.75</v>
      </c>
      <c r="H13">
        <v>98</v>
      </c>
      <c r="I13">
        <v>100</v>
      </c>
      <c r="J13">
        <v>98</v>
      </c>
      <c r="K13">
        <v>100</v>
      </c>
      <c r="L13">
        <v>100</v>
      </c>
      <c r="M13">
        <v>100</v>
      </c>
    </row>
    <row r="14" spans="1:13">
      <c r="A14">
        <v>22.4</v>
      </c>
      <c r="B14">
        <v>80</v>
      </c>
      <c r="C14">
        <v>90</v>
      </c>
      <c r="D14">
        <v>85</v>
      </c>
      <c r="E14">
        <v>89</v>
      </c>
      <c r="F14">
        <v>96</v>
      </c>
      <c r="G14">
        <v>92.5</v>
      </c>
      <c r="H14">
        <v>100</v>
      </c>
      <c r="I14">
        <v>100</v>
      </c>
      <c r="J14">
        <v>100</v>
      </c>
      <c r="K14">
        <v>100</v>
      </c>
      <c r="L14">
        <v>100</v>
      </c>
      <c r="M14">
        <v>100</v>
      </c>
    </row>
    <row r="15" spans="1:13">
      <c r="A15">
        <v>31.5</v>
      </c>
      <c r="B15">
        <v>90</v>
      </c>
      <c r="C15">
        <v>97</v>
      </c>
      <c r="D15">
        <v>93.5</v>
      </c>
      <c r="E15">
        <v>100</v>
      </c>
      <c r="F15">
        <v>100</v>
      </c>
      <c r="G15">
        <v>100</v>
      </c>
      <c r="H15">
        <v>100</v>
      </c>
      <c r="I15">
        <v>100</v>
      </c>
      <c r="J15">
        <v>100</v>
      </c>
      <c r="K15">
        <v>100</v>
      </c>
      <c r="L15">
        <v>100</v>
      </c>
      <c r="M15">
        <v>100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showGridLines="0" zoomScaleNormal="100" workbookViewId="0">
      <selection activeCell="C20" sqref="C20"/>
    </sheetView>
  </sheetViews>
  <sheetFormatPr defaultRowHeight="15"/>
  <cols>
    <col min="1" max="1" width="1.42578125" customWidth="1"/>
    <col min="2" max="2" width="9.7109375" style="37" customWidth="1"/>
    <col min="3" max="10" width="8.7109375" style="37" customWidth="1"/>
  </cols>
  <sheetData>
    <row r="1" spans="2:10" ht="1.5" customHeight="1" thickBot="1"/>
    <row r="2" spans="2:10" ht="21.75" customHeight="1" thickBot="1">
      <c r="B2" s="38"/>
      <c r="C2" s="192" t="s">
        <v>13</v>
      </c>
      <c r="D2" s="193"/>
      <c r="E2" s="193"/>
      <c r="F2" s="193"/>
      <c r="G2" s="193"/>
      <c r="H2" s="193"/>
      <c r="I2" s="193"/>
      <c r="J2" s="194"/>
    </row>
    <row r="3" spans="2:10" ht="25.5" customHeight="1">
      <c r="B3" s="39" t="s">
        <v>14</v>
      </c>
      <c r="C3" s="185" t="s">
        <v>0</v>
      </c>
      <c r="D3" s="186"/>
      <c r="E3" s="186"/>
      <c r="F3" s="186"/>
      <c r="G3" s="185" t="s">
        <v>1</v>
      </c>
      <c r="H3" s="186"/>
      <c r="I3" s="186"/>
      <c r="J3" s="187"/>
    </row>
    <row r="4" spans="2:10" ht="26.25" thickBot="1">
      <c r="B4" s="40" t="s">
        <v>15</v>
      </c>
      <c r="C4" s="48" t="s">
        <v>16</v>
      </c>
      <c r="D4" s="49" t="s">
        <v>17</v>
      </c>
      <c r="E4" s="49" t="s">
        <v>18</v>
      </c>
      <c r="F4" s="49" t="s">
        <v>19</v>
      </c>
      <c r="G4" s="48" t="s">
        <v>16</v>
      </c>
      <c r="H4" s="49" t="s">
        <v>17</v>
      </c>
      <c r="I4" s="49" t="s">
        <v>18</v>
      </c>
      <c r="J4" s="50" t="s">
        <v>19</v>
      </c>
    </row>
    <row r="5" spans="2:10" ht="26.25" thickBot="1">
      <c r="B5" s="41" t="s">
        <v>20</v>
      </c>
      <c r="C5" s="195">
        <v>3000</v>
      </c>
      <c r="D5" s="196"/>
      <c r="E5" s="196"/>
      <c r="F5" s="197"/>
      <c r="G5" s="198">
        <v>3000</v>
      </c>
      <c r="H5" s="199"/>
      <c r="I5" s="199"/>
      <c r="J5" s="200"/>
    </row>
    <row r="6" spans="2:10">
      <c r="B6" s="42">
        <v>31.5</v>
      </c>
      <c r="C6" s="95">
        <f>'Veri Giriş'!Q4</f>
        <v>0</v>
      </c>
      <c r="D6" s="83">
        <f>IF(C20=0,"",C6)</f>
        <v>0</v>
      </c>
      <c r="E6" s="84">
        <f>IF($C$20=0,"",C6/$C$5*100)</f>
        <v>0</v>
      </c>
      <c r="F6" s="85">
        <f>IF(ISERROR(100-E6),"",100-E6)</f>
        <v>100</v>
      </c>
      <c r="G6" s="98">
        <f>'Veri Giriş'!Q5</f>
        <v>0</v>
      </c>
      <c r="H6" s="83">
        <f>IF(G20=0,"",G6)</f>
        <v>0</v>
      </c>
      <c r="I6" s="83">
        <f>IF($G$20=0,"",G6/$G$5*100)</f>
        <v>0</v>
      </c>
      <c r="J6" s="86">
        <f>IF(ISERROR(100-I6),"",100-I6)</f>
        <v>100</v>
      </c>
    </row>
    <row r="7" spans="2:10">
      <c r="B7" s="43">
        <v>22.4</v>
      </c>
      <c r="C7" s="96">
        <f>'Veri Giriş'!P4</f>
        <v>221</v>
      </c>
      <c r="D7" s="87">
        <f>IF($C$20=0,"",C7-C6)</f>
        <v>221</v>
      </c>
      <c r="E7" s="88">
        <f t="shared" ref="E7:E19" si="0">IF($C$20=0,"",C7/$C$5*100)</f>
        <v>7.3666666666666671</v>
      </c>
      <c r="F7" s="89">
        <f t="shared" ref="F7:F19" si="1">IF(ISERROR(100-E7),"",100-E7)</f>
        <v>92.633333333333326</v>
      </c>
      <c r="G7" s="99">
        <f>'Veri Giriş'!P5</f>
        <v>0</v>
      </c>
      <c r="H7" s="87">
        <f>IF($G$20=0,"",G7-G6)</f>
        <v>0</v>
      </c>
      <c r="I7" s="87">
        <f t="shared" ref="I7:I19" si="2">IF($G$20=0,"",G7/$G$5*100)</f>
        <v>0</v>
      </c>
      <c r="J7" s="90">
        <f t="shared" ref="J7:J19" si="3">IF(ISERROR(100-I7),"",100-I7)</f>
        <v>100</v>
      </c>
    </row>
    <row r="8" spans="2:10">
      <c r="B8" s="43">
        <v>19</v>
      </c>
      <c r="C8" s="96">
        <f>'Veri Giriş'!O4</f>
        <v>1252</v>
      </c>
      <c r="D8" s="87">
        <f t="shared" ref="D8:D19" si="4">IF($C$20=0,"",C8-C7)</f>
        <v>1031</v>
      </c>
      <c r="E8" s="88">
        <f t="shared" si="0"/>
        <v>41.733333333333334</v>
      </c>
      <c r="F8" s="89">
        <f t="shared" si="1"/>
        <v>58.266666666666666</v>
      </c>
      <c r="G8" s="99">
        <f>'Veri Giriş'!O5</f>
        <v>0</v>
      </c>
      <c r="H8" s="87">
        <f t="shared" ref="H8:H19" si="5">IF($G$20=0,"",G8-G7)</f>
        <v>0</v>
      </c>
      <c r="I8" s="87">
        <f t="shared" si="2"/>
        <v>0</v>
      </c>
      <c r="J8" s="90">
        <f t="shared" si="3"/>
        <v>100</v>
      </c>
    </row>
    <row r="9" spans="2:10">
      <c r="B9" s="43">
        <v>16</v>
      </c>
      <c r="C9" s="96">
        <f>'Veri Giriş'!N4</f>
        <v>2942</v>
      </c>
      <c r="D9" s="87">
        <f t="shared" si="4"/>
        <v>1690</v>
      </c>
      <c r="E9" s="88">
        <f t="shared" si="0"/>
        <v>98.066666666666663</v>
      </c>
      <c r="F9" s="89">
        <f t="shared" si="1"/>
        <v>1.9333333333333371</v>
      </c>
      <c r="G9" s="99">
        <f>'Veri Giriş'!N5</f>
        <v>0</v>
      </c>
      <c r="H9" s="87">
        <f t="shared" si="5"/>
        <v>0</v>
      </c>
      <c r="I9" s="87">
        <f t="shared" si="2"/>
        <v>0</v>
      </c>
      <c r="J9" s="90">
        <f t="shared" si="3"/>
        <v>100</v>
      </c>
    </row>
    <row r="10" spans="2:10">
      <c r="B10" s="43">
        <v>11.2</v>
      </c>
      <c r="C10" s="96">
        <f>'Veri Giriş'!M4</f>
        <v>2980</v>
      </c>
      <c r="D10" s="87">
        <f t="shared" si="4"/>
        <v>38</v>
      </c>
      <c r="E10" s="88">
        <f t="shared" si="0"/>
        <v>99.333333333333329</v>
      </c>
      <c r="F10" s="89">
        <f t="shared" si="1"/>
        <v>0.6666666666666714</v>
      </c>
      <c r="G10" s="99">
        <f>'Veri Giriş'!M5</f>
        <v>1568</v>
      </c>
      <c r="H10" s="87">
        <f t="shared" si="5"/>
        <v>1568</v>
      </c>
      <c r="I10" s="87">
        <f t="shared" si="2"/>
        <v>52.266666666666659</v>
      </c>
      <c r="J10" s="90">
        <f t="shared" si="3"/>
        <v>47.733333333333341</v>
      </c>
    </row>
    <row r="11" spans="2:10">
      <c r="B11" s="43">
        <v>8</v>
      </c>
      <c r="C11" s="96">
        <f>'Veri Giriş'!L4</f>
        <v>2985</v>
      </c>
      <c r="D11" s="87">
        <f t="shared" si="4"/>
        <v>5</v>
      </c>
      <c r="E11" s="88">
        <f t="shared" si="0"/>
        <v>99.5</v>
      </c>
      <c r="F11" s="89">
        <f t="shared" si="1"/>
        <v>0.5</v>
      </c>
      <c r="G11" s="99">
        <f>'Veri Giriş'!L5</f>
        <v>1790</v>
      </c>
      <c r="H11" s="87">
        <f t="shared" si="5"/>
        <v>222</v>
      </c>
      <c r="I11" s="87">
        <f t="shared" si="2"/>
        <v>59.666666666666671</v>
      </c>
      <c r="J11" s="90">
        <f t="shared" si="3"/>
        <v>40.333333333333329</v>
      </c>
    </row>
    <row r="12" spans="2:10">
      <c r="B12" s="43">
        <v>5.6</v>
      </c>
      <c r="C12" s="96">
        <f>'Veri Giriş'!K4</f>
        <v>2985</v>
      </c>
      <c r="D12" s="87">
        <f t="shared" si="4"/>
        <v>0</v>
      </c>
      <c r="E12" s="88">
        <f t="shared" si="0"/>
        <v>99.5</v>
      </c>
      <c r="F12" s="89">
        <f t="shared" si="1"/>
        <v>0.5</v>
      </c>
      <c r="G12" s="99">
        <f>'Veri Giriş'!K5</f>
        <v>2381</v>
      </c>
      <c r="H12" s="87">
        <f t="shared" si="5"/>
        <v>591</v>
      </c>
      <c r="I12" s="87">
        <f t="shared" si="2"/>
        <v>79.36666666666666</v>
      </c>
      <c r="J12" s="90">
        <f t="shared" si="3"/>
        <v>20.63333333333334</v>
      </c>
    </row>
    <row r="13" spans="2:10">
      <c r="B13" s="43">
        <v>4</v>
      </c>
      <c r="C13" s="96">
        <f>'Veri Giriş'!J4</f>
        <v>2985</v>
      </c>
      <c r="D13" s="87">
        <f t="shared" si="4"/>
        <v>0</v>
      </c>
      <c r="E13" s="88">
        <f t="shared" si="0"/>
        <v>99.5</v>
      </c>
      <c r="F13" s="89">
        <f t="shared" si="1"/>
        <v>0.5</v>
      </c>
      <c r="G13" s="99">
        <f>'Veri Giriş'!J5</f>
        <v>2916</v>
      </c>
      <c r="H13" s="87">
        <f t="shared" si="5"/>
        <v>535</v>
      </c>
      <c r="I13" s="87">
        <f t="shared" si="2"/>
        <v>97.2</v>
      </c>
      <c r="J13" s="90">
        <f t="shared" si="3"/>
        <v>2.7999999999999972</v>
      </c>
    </row>
    <row r="14" spans="2:10">
      <c r="B14" s="43">
        <v>2</v>
      </c>
      <c r="C14" s="96">
        <f>'Veri Giriş'!I4</f>
        <v>2985</v>
      </c>
      <c r="D14" s="87">
        <f t="shared" si="4"/>
        <v>0</v>
      </c>
      <c r="E14" s="88">
        <f t="shared" si="0"/>
        <v>99.5</v>
      </c>
      <c r="F14" s="89">
        <f t="shared" si="1"/>
        <v>0.5</v>
      </c>
      <c r="G14" s="99">
        <f>'Veri Giriş'!I5</f>
        <v>2972</v>
      </c>
      <c r="H14" s="87">
        <f t="shared" si="5"/>
        <v>56</v>
      </c>
      <c r="I14" s="87">
        <f t="shared" si="2"/>
        <v>99.066666666666663</v>
      </c>
      <c r="J14" s="90">
        <f t="shared" si="3"/>
        <v>0.93333333333333712</v>
      </c>
    </row>
    <row r="15" spans="2:10">
      <c r="B15" s="43">
        <v>1</v>
      </c>
      <c r="C15" s="96">
        <f>'Veri Giriş'!H4</f>
        <v>2985</v>
      </c>
      <c r="D15" s="87">
        <f t="shared" si="4"/>
        <v>0</v>
      </c>
      <c r="E15" s="88">
        <f t="shared" si="0"/>
        <v>99.5</v>
      </c>
      <c r="F15" s="89">
        <f t="shared" si="1"/>
        <v>0.5</v>
      </c>
      <c r="G15" s="99">
        <f>'Veri Giriş'!H5</f>
        <v>2972</v>
      </c>
      <c r="H15" s="87">
        <f t="shared" si="5"/>
        <v>0</v>
      </c>
      <c r="I15" s="87">
        <f t="shared" si="2"/>
        <v>99.066666666666663</v>
      </c>
      <c r="J15" s="90">
        <f t="shared" si="3"/>
        <v>0.93333333333333712</v>
      </c>
    </row>
    <row r="16" spans="2:10">
      <c r="B16" s="43">
        <v>0.5</v>
      </c>
      <c r="C16" s="96">
        <f>'Veri Giriş'!G4</f>
        <v>2985</v>
      </c>
      <c r="D16" s="87">
        <f t="shared" si="4"/>
        <v>0</v>
      </c>
      <c r="E16" s="88">
        <f t="shared" si="0"/>
        <v>99.5</v>
      </c>
      <c r="F16" s="89">
        <f t="shared" si="1"/>
        <v>0.5</v>
      </c>
      <c r="G16" s="99">
        <f>'Veri Giriş'!G5</f>
        <v>2973</v>
      </c>
      <c r="H16" s="87">
        <f t="shared" si="5"/>
        <v>1</v>
      </c>
      <c r="I16" s="87">
        <f t="shared" si="2"/>
        <v>99.1</v>
      </c>
      <c r="J16" s="90">
        <f t="shared" si="3"/>
        <v>0.90000000000000568</v>
      </c>
    </row>
    <row r="17" spans="2:14">
      <c r="B17" s="43">
        <v>0.25</v>
      </c>
      <c r="C17" s="96">
        <f>'Veri Giriş'!F4</f>
        <v>2985</v>
      </c>
      <c r="D17" s="87">
        <f t="shared" si="4"/>
        <v>0</v>
      </c>
      <c r="E17" s="88">
        <f t="shared" si="0"/>
        <v>99.5</v>
      </c>
      <c r="F17" s="89">
        <f t="shared" si="1"/>
        <v>0.5</v>
      </c>
      <c r="G17" s="99">
        <f>'Veri Giriş'!F5</f>
        <v>2974</v>
      </c>
      <c r="H17" s="87">
        <f t="shared" si="5"/>
        <v>1</v>
      </c>
      <c r="I17" s="87">
        <f t="shared" si="2"/>
        <v>99.133333333333326</v>
      </c>
      <c r="J17" s="90">
        <f t="shared" si="3"/>
        <v>0.86666666666667425</v>
      </c>
    </row>
    <row r="18" spans="2:14">
      <c r="B18" s="44">
        <v>0.125</v>
      </c>
      <c r="C18" s="96">
        <f>'Veri Giriş'!E4</f>
        <v>2985</v>
      </c>
      <c r="D18" s="87">
        <f t="shared" si="4"/>
        <v>0</v>
      </c>
      <c r="E18" s="88">
        <f t="shared" si="0"/>
        <v>99.5</v>
      </c>
      <c r="F18" s="89">
        <f t="shared" si="1"/>
        <v>0.5</v>
      </c>
      <c r="G18" s="99">
        <f>'Veri Giriş'!E5</f>
        <v>2977</v>
      </c>
      <c r="H18" s="87">
        <f t="shared" si="5"/>
        <v>3</v>
      </c>
      <c r="I18" s="87">
        <f t="shared" si="2"/>
        <v>99.233333333333334</v>
      </c>
      <c r="J18" s="90">
        <f t="shared" si="3"/>
        <v>0.76666666666666572</v>
      </c>
    </row>
    <row r="19" spans="2:14" ht="15.75" thickBot="1">
      <c r="B19" s="45">
        <v>6.3E-2</v>
      </c>
      <c r="C19" s="97">
        <f>'Veri Giriş'!D4</f>
        <v>2985</v>
      </c>
      <c r="D19" s="91">
        <f t="shared" si="4"/>
        <v>0</v>
      </c>
      <c r="E19" s="92">
        <f t="shared" si="0"/>
        <v>99.5</v>
      </c>
      <c r="F19" s="93">
        <f t="shared" si="1"/>
        <v>0.5</v>
      </c>
      <c r="G19" s="100">
        <f>'Veri Giriş'!D5</f>
        <v>2980</v>
      </c>
      <c r="H19" s="91">
        <f t="shared" si="5"/>
        <v>3</v>
      </c>
      <c r="I19" s="91">
        <f t="shared" si="2"/>
        <v>99.333333333333329</v>
      </c>
      <c r="J19" s="94">
        <f t="shared" si="3"/>
        <v>0.6666666666666714</v>
      </c>
    </row>
    <row r="20" spans="2:14" ht="30" customHeight="1" thickBot="1">
      <c r="B20" s="46" t="s">
        <v>6</v>
      </c>
      <c r="C20" s="51">
        <f>SUM(C6:C19)</f>
        <v>34260</v>
      </c>
      <c r="D20" s="184" t="str">
        <f>Sheet2!U17</f>
        <v>-</v>
      </c>
      <c r="E20" s="184"/>
      <c r="F20" s="52">
        <f>SUM(E13:E18)/100</f>
        <v>5.97</v>
      </c>
      <c r="G20" s="53">
        <f>SUM(G6:G19)</f>
        <v>26503</v>
      </c>
      <c r="H20" s="184" t="str">
        <f>Sheet2!U26</f>
        <v>-</v>
      </c>
      <c r="I20" s="184"/>
      <c r="J20" s="54">
        <f>SUM(I13:I18)/100</f>
        <v>5.9279999999999999</v>
      </c>
    </row>
    <row r="21" spans="2:14" ht="18.75">
      <c r="B21" s="47"/>
      <c r="C21" s="55"/>
      <c r="D21" s="55"/>
      <c r="E21" s="55"/>
      <c r="F21" s="56"/>
      <c r="G21" s="55"/>
      <c r="H21" s="55"/>
      <c r="I21" s="55"/>
      <c r="J21" s="55"/>
    </row>
    <row r="22" spans="2:14" ht="7.5" customHeight="1">
      <c r="B22" s="47"/>
      <c r="C22" s="55"/>
      <c r="D22" s="55"/>
      <c r="E22" s="55"/>
      <c r="F22" s="57"/>
      <c r="G22" s="55"/>
      <c r="H22" s="55"/>
      <c r="I22" s="55"/>
      <c r="J22" s="55"/>
    </row>
    <row r="23" spans="2:14" ht="19.5" customHeight="1" thickBot="1">
      <c r="B23" s="38"/>
      <c r="C23" s="202" t="s">
        <v>21</v>
      </c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</row>
    <row r="24" spans="2:14" ht="15.75">
      <c r="B24" s="39" t="s">
        <v>14</v>
      </c>
      <c r="C24" s="185" t="s">
        <v>22</v>
      </c>
      <c r="D24" s="186"/>
      <c r="E24" s="186"/>
      <c r="F24" s="186"/>
      <c r="G24" s="185" t="s">
        <v>29</v>
      </c>
      <c r="H24" s="186"/>
      <c r="I24" s="186"/>
      <c r="J24" s="187"/>
      <c r="K24" s="185" t="s">
        <v>30</v>
      </c>
      <c r="L24" s="186"/>
      <c r="M24" s="186"/>
      <c r="N24" s="187"/>
    </row>
    <row r="25" spans="2:14" ht="26.25" thickBot="1">
      <c r="B25" s="40" t="s">
        <v>15</v>
      </c>
      <c r="C25" s="48" t="s">
        <v>16</v>
      </c>
      <c r="D25" s="49" t="s">
        <v>17</v>
      </c>
      <c r="E25" s="49" t="s">
        <v>18</v>
      </c>
      <c r="F25" s="49" t="s">
        <v>19</v>
      </c>
      <c r="G25" s="48" t="s">
        <v>16</v>
      </c>
      <c r="H25" s="49" t="s">
        <v>17</v>
      </c>
      <c r="I25" s="49" t="s">
        <v>18</v>
      </c>
      <c r="J25" s="50" t="s">
        <v>19</v>
      </c>
      <c r="K25" s="48" t="s">
        <v>16</v>
      </c>
      <c r="L25" s="49" t="s">
        <v>17</v>
      </c>
      <c r="M25" s="49" t="s">
        <v>18</v>
      </c>
      <c r="N25" s="50" t="s">
        <v>19</v>
      </c>
    </row>
    <row r="26" spans="2:14" ht="26.25" thickBot="1">
      <c r="B26" s="41" t="s">
        <v>20</v>
      </c>
      <c r="C26" s="188">
        <v>1000</v>
      </c>
      <c r="D26" s="189"/>
      <c r="E26" s="189"/>
      <c r="F26" s="190"/>
      <c r="G26" s="188">
        <v>1000</v>
      </c>
      <c r="H26" s="189"/>
      <c r="I26" s="189"/>
      <c r="J26" s="191"/>
      <c r="K26" s="188">
        <v>1000</v>
      </c>
      <c r="L26" s="189"/>
      <c r="M26" s="189"/>
      <c r="N26" s="191"/>
    </row>
    <row r="27" spans="2:14">
      <c r="B27" s="42">
        <v>31.5</v>
      </c>
      <c r="C27" s="95">
        <f>'Veri Giriş'!Q8</f>
        <v>0</v>
      </c>
      <c r="D27" s="83">
        <f>IF(C41=0,"",C27)</f>
        <v>0</v>
      </c>
      <c r="E27" s="83">
        <f>IF($C$41=0,"",C27/$C$26*100)</f>
        <v>0</v>
      </c>
      <c r="F27" s="83">
        <f>IF(ISERROR(100-E27),"",100-E27)</f>
        <v>100</v>
      </c>
      <c r="G27" s="95">
        <f>'Veri Giriş'!Q6</f>
        <v>0</v>
      </c>
      <c r="H27" s="83">
        <f>IF(G41=0,"",G27)</f>
        <v>0</v>
      </c>
      <c r="I27" s="83">
        <f>IF($G$41=0,"",G27/$G$26*100)</f>
        <v>0</v>
      </c>
      <c r="J27" s="86">
        <f>IF(ISERROR(100-I27),"",100-I27)</f>
        <v>100</v>
      </c>
      <c r="K27" s="95">
        <f>'Veri Giriş'!Q7</f>
        <v>0</v>
      </c>
      <c r="L27" s="83" t="str">
        <f>IF(K41=0,"",K27)</f>
        <v/>
      </c>
      <c r="M27" s="83" t="str">
        <f>IF($K$41=0,"",K27/$K$26*100)</f>
        <v/>
      </c>
      <c r="N27" s="86" t="str">
        <f>IF(ISERROR(100-M27),"",100-M27)</f>
        <v/>
      </c>
    </row>
    <row r="28" spans="2:14">
      <c r="B28" s="43">
        <v>22.4</v>
      </c>
      <c r="C28" s="96">
        <f>'Veri Giriş'!P8</f>
        <v>0</v>
      </c>
      <c r="D28" s="87">
        <f>IF($C$41=0,"",C28-C27)</f>
        <v>0</v>
      </c>
      <c r="E28" s="87">
        <f t="shared" ref="E28:E40" si="6">IF($C$41=0,"",C28/$C$26*100)</f>
        <v>0</v>
      </c>
      <c r="F28" s="87">
        <f t="shared" ref="F28:F40" si="7">IF(ISERROR(100-E28),"",100-E28)</f>
        <v>100</v>
      </c>
      <c r="G28" s="96">
        <f>'Veri Giriş'!P6</f>
        <v>0</v>
      </c>
      <c r="H28" s="87">
        <f>IF($G$41=0,"",G28-G27)</f>
        <v>0</v>
      </c>
      <c r="I28" s="87">
        <f t="shared" ref="I28:I40" si="8">IF($G$41=0,"",G28/$G$26*100)</f>
        <v>0</v>
      </c>
      <c r="J28" s="90">
        <f t="shared" ref="J28:J40" si="9">IF(ISERROR(100-I28),"",100-I28)</f>
        <v>100</v>
      </c>
      <c r="K28" s="96">
        <f>'Veri Giriş'!P7</f>
        <v>0</v>
      </c>
      <c r="L28" s="87" t="str">
        <f>IF($K$41=0,"",K28-K27)</f>
        <v/>
      </c>
      <c r="M28" s="87" t="str">
        <f t="shared" ref="M28:M40" si="10">IF($K$41=0,"",K28/$K$26*100)</f>
        <v/>
      </c>
      <c r="N28" s="90" t="str">
        <f t="shared" ref="N28:N40" si="11">IF(ISERROR(100-M28),"",100-M28)</f>
        <v/>
      </c>
    </row>
    <row r="29" spans="2:14">
      <c r="B29" s="43">
        <v>19</v>
      </c>
      <c r="C29" s="96">
        <f>'Veri Giriş'!O8</f>
        <v>0</v>
      </c>
      <c r="D29" s="87">
        <f t="shared" ref="D29:D40" si="12">IF($C$41=0,"",C29-C28)</f>
        <v>0</v>
      </c>
      <c r="E29" s="87">
        <f t="shared" si="6"/>
        <v>0</v>
      </c>
      <c r="F29" s="87">
        <f t="shared" si="7"/>
        <v>100</v>
      </c>
      <c r="G29" s="96">
        <f>'Veri Giriş'!O6</f>
        <v>0</v>
      </c>
      <c r="H29" s="87">
        <f t="shared" ref="H29:H40" si="13">IF($G$41=0,"",G29-G28)</f>
        <v>0</v>
      </c>
      <c r="I29" s="87">
        <f t="shared" si="8"/>
        <v>0</v>
      </c>
      <c r="J29" s="90">
        <f t="shared" si="9"/>
        <v>100</v>
      </c>
      <c r="K29" s="96">
        <f>'Veri Giriş'!O7</f>
        <v>0</v>
      </c>
      <c r="L29" s="87" t="str">
        <f t="shared" ref="L29:L40" si="14">IF($K$41=0,"",K29-K28)</f>
        <v/>
      </c>
      <c r="M29" s="87" t="str">
        <f t="shared" si="10"/>
        <v/>
      </c>
      <c r="N29" s="90" t="str">
        <f t="shared" si="11"/>
        <v/>
      </c>
    </row>
    <row r="30" spans="2:14">
      <c r="B30" s="43">
        <v>16</v>
      </c>
      <c r="C30" s="96">
        <f>'Veri Giriş'!N8</f>
        <v>0</v>
      </c>
      <c r="D30" s="87">
        <f t="shared" si="12"/>
        <v>0</v>
      </c>
      <c r="E30" s="87">
        <f t="shared" si="6"/>
        <v>0</v>
      </c>
      <c r="F30" s="87">
        <f t="shared" si="7"/>
        <v>100</v>
      </c>
      <c r="G30" s="96">
        <f>'Veri Giriş'!N6</f>
        <v>0</v>
      </c>
      <c r="H30" s="87">
        <f t="shared" si="13"/>
        <v>0</v>
      </c>
      <c r="I30" s="87">
        <f t="shared" si="8"/>
        <v>0</v>
      </c>
      <c r="J30" s="90">
        <f t="shared" si="9"/>
        <v>100</v>
      </c>
      <c r="K30" s="96">
        <f>'Veri Giriş'!N7</f>
        <v>0</v>
      </c>
      <c r="L30" s="87" t="str">
        <f t="shared" si="14"/>
        <v/>
      </c>
      <c r="M30" s="87" t="str">
        <f t="shared" si="10"/>
        <v/>
      </c>
      <c r="N30" s="90" t="str">
        <f t="shared" si="11"/>
        <v/>
      </c>
    </row>
    <row r="31" spans="2:14">
      <c r="B31" s="43">
        <v>11.2</v>
      </c>
      <c r="C31" s="96">
        <f>'Veri Giriş'!M8</f>
        <v>0</v>
      </c>
      <c r="D31" s="87">
        <f t="shared" si="12"/>
        <v>0</v>
      </c>
      <c r="E31" s="87">
        <f t="shared" si="6"/>
        <v>0</v>
      </c>
      <c r="F31" s="87">
        <f t="shared" si="7"/>
        <v>100</v>
      </c>
      <c r="G31" s="96">
        <f>'Veri Giriş'!M6</f>
        <v>0</v>
      </c>
      <c r="H31" s="87">
        <f t="shared" si="13"/>
        <v>0</v>
      </c>
      <c r="I31" s="87">
        <f t="shared" si="8"/>
        <v>0</v>
      </c>
      <c r="J31" s="90">
        <f t="shared" si="9"/>
        <v>100</v>
      </c>
      <c r="K31" s="96">
        <f>'Veri Giriş'!M7</f>
        <v>0</v>
      </c>
      <c r="L31" s="87" t="str">
        <f t="shared" si="14"/>
        <v/>
      </c>
      <c r="M31" s="87" t="str">
        <f t="shared" si="10"/>
        <v/>
      </c>
      <c r="N31" s="90" t="str">
        <f t="shared" si="11"/>
        <v/>
      </c>
    </row>
    <row r="32" spans="2:14">
      <c r="B32" s="43">
        <v>8</v>
      </c>
      <c r="C32" s="96">
        <f>'Veri Giriş'!L8</f>
        <v>0</v>
      </c>
      <c r="D32" s="87">
        <f t="shared" si="12"/>
        <v>0</v>
      </c>
      <c r="E32" s="87">
        <f t="shared" si="6"/>
        <v>0</v>
      </c>
      <c r="F32" s="87">
        <f t="shared" si="7"/>
        <v>100</v>
      </c>
      <c r="G32" s="96">
        <f>'Veri Giriş'!L6</f>
        <v>0</v>
      </c>
      <c r="H32" s="87">
        <f t="shared" si="13"/>
        <v>0</v>
      </c>
      <c r="I32" s="87">
        <f t="shared" si="8"/>
        <v>0</v>
      </c>
      <c r="J32" s="90">
        <f t="shared" si="9"/>
        <v>100</v>
      </c>
      <c r="K32" s="96">
        <f>'Veri Giriş'!L7</f>
        <v>0</v>
      </c>
      <c r="L32" s="87" t="str">
        <f t="shared" si="14"/>
        <v/>
      </c>
      <c r="M32" s="87" t="str">
        <f t="shared" si="10"/>
        <v/>
      </c>
      <c r="N32" s="90" t="str">
        <f t="shared" si="11"/>
        <v/>
      </c>
    </row>
    <row r="33" spans="2:14">
      <c r="B33" s="43">
        <v>5.6</v>
      </c>
      <c r="C33" s="96">
        <f>'Veri Giriş'!K8</f>
        <v>0</v>
      </c>
      <c r="D33" s="87">
        <f t="shared" si="12"/>
        <v>0</v>
      </c>
      <c r="E33" s="87">
        <f t="shared" si="6"/>
        <v>0</v>
      </c>
      <c r="F33" s="87">
        <f t="shared" si="7"/>
        <v>100</v>
      </c>
      <c r="G33" s="96">
        <f>'Veri Giriş'!K6</f>
        <v>0</v>
      </c>
      <c r="H33" s="87">
        <f t="shared" si="13"/>
        <v>0</v>
      </c>
      <c r="I33" s="87">
        <f t="shared" si="8"/>
        <v>0</v>
      </c>
      <c r="J33" s="90">
        <f t="shared" si="9"/>
        <v>100</v>
      </c>
      <c r="K33" s="96">
        <f>'Veri Giriş'!K7</f>
        <v>0</v>
      </c>
      <c r="L33" s="87" t="str">
        <f t="shared" si="14"/>
        <v/>
      </c>
      <c r="M33" s="87" t="str">
        <f t="shared" si="10"/>
        <v/>
      </c>
      <c r="N33" s="90" t="str">
        <f t="shared" si="11"/>
        <v/>
      </c>
    </row>
    <row r="34" spans="2:14">
      <c r="B34" s="43">
        <v>4</v>
      </c>
      <c r="C34" s="96">
        <f>'Veri Giriş'!J8</f>
        <v>25</v>
      </c>
      <c r="D34" s="87">
        <f t="shared" si="12"/>
        <v>25</v>
      </c>
      <c r="E34" s="87">
        <f t="shared" si="6"/>
        <v>2.5</v>
      </c>
      <c r="F34" s="87">
        <f t="shared" si="7"/>
        <v>97.5</v>
      </c>
      <c r="G34" s="96">
        <f>'Veri Giriş'!J6</f>
        <v>15</v>
      </c>
      <c r="H34" s="87">
        <f t="shared" si="13"/>
        <v>15</v>
      </c>
      <c r="I34" s="87">
        <f t="shared" si="8"/>
        <v>1.5</v>
      </c>
      <c r="J34" s="90">
        <f t="shared" si="9"/>
        <v>98.5</v>
      </c>
      <c r="K34" s="96">
        <f>'Veri Giriş'!J7</f>
        <v>0</v>
      </c>
      <c r="L34" s="87" t="str">
        <f t="shared" si="14"/>
        <v/>
      </c>
      <c r="M34" s="87" t="str">
        <f t="shared" si="10"/>
        <v/>
      </c>
      <c r="N34" s="90" t="str">
        <f t="shared" si="11"/>
        <v/>
      </c>
    </row>
    <row r="35" spans="2:14">
      <c r="B35" s="43">
        <v>2</v>
      </c>
      <c r="C35" s="96">
        <f>'Veri Giriş'!I8</f>
        <v>373</v>
      </c>
      <c r="D35" s="87">
        <f t="shared" si="12"/>
        <v>348</v>
      </c>
      <c r="E35" s="87">
        <f t="shared" si="6"/>
        <v>37.299999999999997</v>
      </c>
      <c r="F35" s="87">
        <f t="shared" si="7"/>
        <v>62.7</v>
      </c>
      <c r="G35" s="96">
        <f>'Veri Giriş'!I6</f>
        <v>300</v>
      </c>
      <c r="H35" s="87">
        <f t="shared" si="13"/>
        <v>285</v>
      </c>
      <c r="I35" s="87">
        <f t="shared" si="8"/>
        <v>30</v>
      </c>
      <c r="J35" s="90">
        <f t="shared" si="9"/>
        <v>70</v>
      </c>
      <c r="K35" s="96">
        <f>'Veri Giriş'!I7</f>
        <v>0</v>
      </c>
      <c r="L35" s="87" t="str">
        <f t="shared" si="14"/>
        <v/>
      </c>
      <c r="M35" s="87" t="str">
        <f t="shared" si="10"/>
        <v/>
      </c>
      <c r="N35" s="90" t="str">
        <f t="shared" si="11"/>
        <v/>
      </c>
    </row>
    <row r="36" spans="2:14">
      <c r="B36" s="43">
        <v>1</v>
      </c>
      <c r="C36" s="96">
        <f>'Veri Giriş'!H8</f>
        <v>594</v>
      </c>
      <c r="D36" s="87">
        <f t="shared" si="12"/>
        <v>221</v>
      </c>
      <c r="E36" s="87">
        <f t="shared" si="6"/>
        <v>59.4</v>
      </c>
      <c r="F36" s="87">
        <f t="shared" si="7"/>
        <v>40.6</v>
      </c>
      <c r="G36" s="96">
        <f>'Veri Giriş'!H6</f>
        <v>500</v>
      </c>
      <c r="H36" s="87">
        <f t="shared" si="13"/>
        <v>200</v>
      </c>
      <c r="I36" s="87">
        <f t="shared" si="8"/>
        <v>50</v>
      </c>
      <c r="J36" s="90">
        <f t="shared" si="9"/>
        <v>50</v>
      </c>
      <c r="K36" s="96">
        <f>'Veri Giriş'!H7</f>
        <v>0</v>
      </c>
      <c r="L36" s="87" t="str">
        <f t="shared" si="14"/>
        <v/>
      </c>
      <c r="M36" s="87" t="str">
        <f t="shared" si="10"/>
        <v/>
      </c>
      <c r="N36" s="90" t="str">
        <f t="shared" si="11"/>
        <v/>
      </c>
    </row>
    <row r="37" spans="2:14">
      <c r="B37" s="43">
        <v>0.5</v>
      </c>
      <c r="C37" s="96">
        <f>'Veri Giriş'!G8</f>
        <v>687</v>
      </c>
      <c r="D37" s="87">
        <f t="shared" si="12"/>
        <v>93</v>
      </c>
      <c r="E37" s="87">
        <f t="shared" si="6"/>
        <v>68.7</v>
      </c>
      <c r="F37" s="87">
        <f t="shared" si="7"/>
        <v>31.299999999999997</v>
      </c>
      <c r="G37" s="96">
        <f>'Veri Giriş'!G6</f>
        <v>600</v>
      </c>
      <c r="H37" s="87">
        <f t="shared" si="13"/>
        <v>100</v>
      </c>
      <c r="I37" s="87">
        <f t="shared" si="8"/>
        <v>60</v>
      </c>
      <c r="J37" s="90">
        <f t="shared" si="9"/>
        <v>40</v>
      </c>
      <c r="K37" s="96">
        <f>'Veri Giriş'!G7</f>
        <v>0</v>
      </c>
      <c r="L37" s="87" t="str">
        <f t="shared" si="14"/>
        <v/>
      </c>
      <c r="M37" s="87" t="str">
        <f t="shared" si="10"/>
        <v/>
      </c>
      <c r="N37" s="90" t="str">
        <f t="shared" si="11"/>
        <v/>
      </c>
    </row>
    <row r="38" spans="2:14">
      <c r="B38" s="43">
        <v>0.25</v>
      </c>
      <c r="C38" s="96">
        <f>'Veri Giriş'!F8</f>
        <v>758</v>
      </c>
      <c r="D38" s="87">
        <f t="shared" si="12"/>
        <v>71</v>
      </c>
      <c r="E38" s="87">
        <f t="shared" si="6"/>
        <v>75.8</v>
      </c>
      <c r="F38" s="87">
        <f t="shared" si="7"/>
        <v>24.200000000000003</v>
      </c>
      <c r="G38" s="96">
        <f>'Veri Giriş'!F6</f>
        <v>690</v>
      </c>
      <c r="H38" s="87">
        <f t="shared" si="13"/>
        <v>90</v>
      </c>
      <c r="I38" s="87">
        <f t="shared" si="8"/>
        <v>69</v>
      </c>
      <c r="J38" s="90">
        <f t="shared" si="9"/>
        <v>31</v>
      </c>
      <c r="K38" s="96">
        <f>'Veri Giriş'!F7</f>
        <v>0</v>
      </c>
      <c r="L38" s="87" t="str">
        <f t="shared" si="14"/>
        <v/>
      </c>
      <c r="M38" s="87" t="str">
        <f t="shared" si="10"/>
        <v/>
      </c>
      <c r="N38" s="90" t="str">
        <f t="shared" si="11"/>
        <v/>
      </c>
    </row>
    <row r="39" spans="2:14">
      <c r="B39" s="44">
        <v>0.125</v>
      </c>
      <c r="C39" s="96">
        <f>'Veri Giriş'!E8</f>
        <v>826</v>
      </c>
      <c r="D39" s="87">
        <f t="shared" si="12"/>
        <v>68</v>
      </c>
      <c r="E39" s="87">
        <f t="shared" si="6"/>
        <v>82.6</v>
      </c>
      <c r="F39" s="87">
        <f t="shared" si="7"/>
        <v>17.400000000000006</v>
      </c>
      <c r="G39" s="96">
        <f>'Veri Giriş'!E6</f>
        <v>800</v>
      </c>
      <c r="H39" s="87">
        <f t="shared" si="13"/>
        <v>110</v>
      </c>
      <c r="I39" s="87">
        <f t="shared" si="8"/>
        <v>80</v>
      </c>
      <c r="J39" s="90">
        <f t="shared" si="9"/>
        <v>20</v>
      </c>
      <c r="K39" s="96">
        <f>'Veri Giriş'!E7</f>
        <v>0</v>
      </c>
      <c r="L39" s="87" t="str">
        <f t="shared" si="14"/>
        <v/>
      </c>
      <c r="M39" s="87" t="str">
        <f t="shared" si="10"/>
        <v/>
      </c>
      <c r="N39" s="90" t="str">
        <f t="shared" si="11"/>
        <v/>
      </c>
    </row>
    <row r="40" spans="2:14" ht="15.75" thickBot="1">
      <c r="B40" s="45">
        <v>6.3E-2</v>
      </c>
      <c r="C40" s="97">
        <f>'Veri Giriş'!D8</f>
        <v>950</v>
      </c>
      <c r="D40" s="91">
        <f t="shared" si="12"/>
        <v>124</v>
      </c>
      <c r="E40" s="91">
        <f t="shared" si="6"/>
        <v>95</v>
      </c>
      <c r="F40" s="91">
        <f t="shared" si="7"/>
        <v>5</v>
      </c>
      <c r="G40" s="97">
        <f>'Veri Giriş'!D6</f>
        <v>900</v>
      </c>
      <c r="H40" s="91">
        <f t="shared" si="13"/>
        <v>100</v>
      </c>
      <c r="I40" s="91">
        <f t="shared" si="8"/>
        <v>90</v>
      </c>
      <c r="J40" s="94">
        <f t="shared" si="9"/>
        <v>10</v>
      </c>
      <c r="K40" s="97">
        <f>'Veri Giriş'!D7</f>
        <v>0</v>
      </c>
      <c r="L40" s="91" t="str">
        <f t="shared" si="14"/>
        <v/>
      </c>
      <c r="M40" s="91" t="str">
        <f t="shared" si="10"/>
        <v/>
      </c>
      <c r="N40" s="94" t="str">
        <f t="shared" si="11"/>
        <v/>
      </c>
    </row>
    <row r="41" spans="2:14" ht="32.25" thickBot="1">
      <c r="B41" s="46" t="s">
        <v>6</v>
      </c>
      <c r="C41" s="53">
        <f>SUM(C27:C40)</f>
        <v>4213</v>
      </c>
      <c r="D41" s="201" t="str">
        <f>Sheet2!U34</f>
        <v>CP-CF</v>
      </c>
      <c r="E41" s="201"/>
      <c r="F41" s="58">
        <f>SUM(E34:E39)/100</f>
        <v>3.2629999999999995</v>
      </c>
      <c r="G41" s="59">
        <f>SUM(G27:G40)</f>
        <v>3805</v>
      </c>
      <c r="H41" s="201" t="str">
        <f>Sheet2!U43</f>
        <v>CP-CF</v>
      </c>
      <c r="I41" s="201"/>
      <c r="J41" s="54">
        <f>SUM(I34:I39)/100</f>
        <v>2.9049999999999998</v>
      </c>
      <c r="K41" s="59">
        <f>SUM(K27:K40)</f>
        <v>0</v>
      </c>
      <c r="L41" s="201" t="str">
        <f>Sheet2!U51</f>
        <v>-</v>
      </c>
      <c r="M41" s="201"/>
      <c r="N41" s="54">
        <f>SUM(M34:M39)/100</f>
        <v>0</v>
      </c>
    </row>
  </sheetData>
  <sheetProtection password="CE28" sheet="1" objects="1" scenarios="1"/>
  <mergeCells count="17">
    <mergeCell ref="K24:N24"/>
    <mergeCell ref="K26:N26"/>
    <mergeCell ref="L41:M41"/>
    <mergeCell ref="C23:N23"/>
    <mergeCell ref="D41:E41"/>
    <mergeCell ref="H41:I41"/>
    <mergeCell ref="C2:J2"/>
    <mergeCell ref="C3:F3"/>
    <mergeCell ref="G3:J3"/>
    <mergeCell ref="C5:F5"/>
    <mergeCell ref="G5:J5"/>
    <mergeCell ref="D20:E20"/>
    <mergeCell ref="H20:I20"/>
    <mergeCell ref="C24:F24"/>
    <mergeCell ref="G24:J24"/>
    <mergeCell ref="C26:F26"/>
    <mergeCell ref="G26:J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3" sqref="A1:XFD1048576"/>
    </sheetView>
  </sheetViews>
  <sheetFormatPr defaultRowHeight="15"/>
  <cols>
    <col min="1" max="16384" width="9.140625" style="82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4:U54"/>
  <sheetViews>
    <sheetView topLeftCell="B24" workbookViewId="0">
      <selection activeCell="T32" sqref="T32"/>
    </sheetView>
  </sheetViews>
  <sheetFormatPr defaultRowHeight="15"/>
  <sheetData>
    <row r="14" spans="15:20">
      <c r="O14">
        <v>5</v>
      </c>
      <c r="P14">
        <v>45</v>
      </c>
      <c r="Q14" t="s">
        <v>23</v>
      </c>
      <c r="R14">
        <f>Gradasyon!$F$16</f>
        <v>0.5</v>
      </c>
      <c r="S14" t="str">
        <f>IF(AND(R14&gt;=O14,R14&lt;=P14),Q14,"")</f>
        <v/>
      </c>
    </row>
    <row r="15" spans="15:20">
      <c r="O15">
        <v>30</v>
      </c>
      <c r="P15">
        <v>70</v>
      </c>
      <c r="Q15" t="s">
        <v>24</v>
      </c>
      <c r="R15">
        <f>Gradasyon!$F$16</f>
        <v>0.5</v>
      </c>
      <c r="S15" t="str">
        <f t="shared" ref="S15:S16" si="0">IF(AND(R15&gt;=O15,R15&lt;=P15),Q15,"")</f>
        <v/>
      </c>
      <c r="T15" t="str">
        <f>IF(S14="CP","CP",IF(S15="MP","MP",IF(S16="FP","FP","")))</f>
        <v/>
      </c>
    </row>
    <row r="16" spans="15:20">
      <c r="O16">
        <v>55</v>
      </c>
      <c r="P16">
        <v>100</v>
      </c>
      <c r="Q16" t="s">
        <v>25</v>
      </c>
      <c r="R16">
        <f>Gradasyon!$F$16</f>
        <v>0.5</v>
      </c>
      <c r="S16" t="str">
        <f t="shared" si="0"/>
        <v/>
      </c>
    </row>
    <row r="17" spans="15:21">
      <c r="U17" t="str">
        <f>T15&amp;"-"&amp;T19</f>
        <v>-</v>
      </c>
    </row>
    <row r="18" spans="15:21">
      <c r="O18">
        <v>2.4</v>
      </c>
      <c r="P18">
        <v>4</v>
      </c>
      <c r="Q18" t="s">
        <v>26</v>
      </c>
      <c r="R18">
        <f>Gradasyon!$F$20</f>
        <v>5.97</v>
      </c>
      <c r="S18" t="str">
        <f>IF(AND(R18&gt;=O18,R18&lt;=P18),Q18,"")</f>
        <v/>
      </c>
    </row>
    <row r="19" spans="15:21">
      <c r="O19">
        <v>1.5</v>
      </c>
      <c r="P19">
        <v>2.8</v>
      </c>
      <c r="Q19" t="s">
        <v>27</v>
      </c>
      <c r="R19">
        <f>Gradasyon!$F$20</f>
        <v>5.97</v>
      </c>
      <c r="S19" t="str">
        <f t="shared" ref="S19:S20" si="1">IF(AND(R19&gt;=O19,R19&lt;=P19),Q19,"")</f>
        <v/>
      </c>
      <c r="T19" t="str">
        <f>IF(S18="CF","CF",IF(S19="MF","MF",IF(S20="FF","FF","")))</f>
        <v/>
      </c>
    </row>
    <row r="20" spans="15:21">
      <c r="O20">
        <v>0.6</v>
      </c>
      <c r="P20">
        <v>2.1</v>
      </c>
      <c r="Q20" t="s">
        <v>28</v>
      </c>
      <c r="R20">
        <f>Gradasyon!$F$20</f>
        <v>5.97</v>
      </c>
      <c r="S20" t="str">
        <f t="shared" si="1"/>
        <v/>
      </c>
    </row>
    <row r="23" spans="15:21">
      <c r="O23">
        <v>5</v>
      </c>
      <c r="P23">
        <v>45</v>
      </c>
      <c r="Q23" t="s">
        <v>23</v>
      </c>
      <c r="R23">
        <f>Gradasyon!$J$16</f>
        <v>0.90000000000000568</v>
      </c>
      <c r="S23" t="str">
        <f>IF(AND(R23&gt;=O23,R23&lt;=P23),Q23,"")</f>
        <v/>
      </c>
    </row>
    <row r="24" spans="15:21">
      <c r="O24">
        <v>30</v>
      </c>
      <c r="P24">
        <v>70</v>
      </c>
      <c r="Q24" t="s">
        <v>24</v>
      </c>
      <c r="R24">
        <f>Gradasyon!$J$16</f>
        <v>0.90000000000000568</v>
      </c>
      <c r="S24" t="str">
        <f t="shared" ref="S24:S25" si="2">IF(AND(R24&gt;=O24,R24&lt;=P24),Q24,"")</f>
        <v/>
      </c>
      <c r="T24" t="str">
        <f>IF(S23="CP","CP",IF(S24="MP","MP",IF(S25="FP","FP","")))</f>
        <v/>
      </c>
    </row>
    <row r="25" spans="15:21">
      <c r="O25">
        <v>55</v>
      </c>
      <c r="P25">
        <v>100</v>
      </c>
      <c r="Q25" t="s">
        <v>25</v>
      </c>
      <c r="R25">
        <f>Gradasyon!$J$16</f>
        <v>0.90000000000000568</v>
      </c>
      <c r="S25" t="str">
        <f t="shared" si="2"/>
        <v/>
      </c>
    </row>
    <row r="26" spans="15:21">
      <c r="U26" t="str">
        <f>T24&amp;"-"&amp;T28</f>
        <v>-</v>
      </c>
    </row>
    <row r="27" spans="15:21">
      <c r="O27">
        <v>2.4</v>
      </c>
      <c r="P27">
        <v>4</v>
      </c>
      <c r="Q27" t="s">
        <v>26</v>
      </c>
      <c r="R27">
        <f>Gradasyon!$J$20</f>
        <v>5.9279999999999999</v>
      </c>
      <c r="S27" t="str">
        <f>IF(AND(R27&gt;=O27,R27&lt;=P27),Q27,"")</f>
        <v/>
      </c>
    </row>
    <row r="28" spans="15:21">
      <c r="O28">
        <v>1.5</v>
      </c>
      <c r="P28">
        <v>2.8</v>
      </c>
      <c r="Q28" t="s">
        <v>27</v>
      </c>
      <c r="R28">
        <f>Gradasyon!$J$20</f>
        <v>5.9279999999999999</v>
      </c>
      <c r="S28" t="str">
        <f t="shared" ref="S28:S29" si="3">IF(AND(R28&gt;=O28,R28&lt;=P28),Q28,"")</f>
        <v/>
      </c>
      <c r="T28" t="str">
        <f>IF(S27="CF","CF",IF(S28="MF","MF",IF(S29="FF","FF","")))</f>
        <v/>
      </c>
    </row>
    <row r="29" spans="15:21">
      <c r="O29">
        <v>0.6</v>
      </c>
      <c r="P29">
        <v>2.1</v>
      </c>
      <c r="Q29" t="s">
        <v>28</v>
      </c>
      <c r="R29">
        <f>Gradasyon!$J$20</f>
        <v>5.9279999999999999</v>
      </c>
      <c r="S29" t="str">
        <f t="shared" si="3"/>
        <v/>
      </c>
    </row>
    <row r="31" spans="15:21">
      <c r="O31">
        <v>5</v>
      </c>
      <c r="P31">
        <v>45</v>
      </c>
      <c r="Q31" t="s">
        <v>23</v>
      </c>
      <c r="R31">
        <f>Gradasyon!$F$37</f>
        <v>31.299999999999997</v>
      </c>
      <c r="S31" t="str">
        <f>IF(AND(R31&gt;=O31,R31&lt;=P31),Q31,"")</f>
        <v>CP</v>
      </c>
    </row>
    <row r="32" spans="15:21">
      <c r="O32">
        <v>30</v>
      </c>
      <c r="P32">
        <v>70</v>
      </c>
      <c r="Q32" t="s">
        <v>24</v>
      </c>
      <c r="R32">
        <f>Gradasyon!$F$37</f>
        <v>31.299999999999997</v>
      </c>
      <c r="S32" t="str">
        <f t="shared" ref="S32:S33" si="4">IF(AND(R32&gt;=O32,R32&lt;=P32),Q32,"")</f>
        <v>MP</v>
      </c>
      <c r="T32" t="str">
        <f>IF(S31="CP","CP",IF(S32="MP","MP",IF(S33="FP","FP","")))</f>
        <v>CP</v>
      </c>
    </row>
    <row r="33" spans="15:21">
      <c r="O33">
        <v>55</v>
      </c>
      <c r="P33">
        <v>100</v>
      </c>
      <c r="Q33" t="s">
        <v>25</v>
      </c>
      <c r="R33">
        <f>Gradasyon!$F$37</f>
        <v>31.299999999999997</v>
      </c>
      <c r="S33" t="str">
        <f t="shared" si="4"/>
        <v/>
      </c>
    </row>
    <row r="34" spans="15:21">
      <c r="U34" t="str">
        <f>T32&amp;"-"&amp;T36</f>
        <v>CP-CF</v>
      </c>
    </row>
    <row r="35" spans="15:21">
      <c r="O35">
        <v>2.4</v>
      </c>
      <c r="P35">
        <v>4</v>
      </c>
      <c r="Q35" t="s">
        <v>26</v>
      </c>
      <c r="R35">
        <f>Gradasyon!$F$41</f>
        <v>3.2629999999999995</v>
      </c>
      <c r="S35" t="str">
        <f>IF(AND(R35&gt;=O35,R35&lt;=P35),Q35,"")</f>
        <v>CF</v>
      </c>
    </row>
    <row r="36" spans="15:21">
      <c r="O36">
        <v>1.5</v>
      </c>
      <c r="P36">
        <v>2.8</v>
      </c>
      <c r="Q36" t="s">
        <v>27</v>
      </c>
      <c r="R36">
        <f>Gradasyon!$F$41</f>
        <v>3.2629999999999995</v>
      </c>
      <c r="S36" t="str">
        <f t="shared" ref="S36:S37" si="5">IF(AND(R36&gt;=O36,R36&lt;=P36),Q36,"")</f>
        <v/>
      </c>
      <c r="T36" t="str">
        <f>IF(S35="CF","CF",IF(S36="MF","MF",IF(S37="FF","FF","")))</f>
        <v>CF</v>
      </c>
    </row>
    <row r="37" spans="15:21">
      <c r="O37">
        <v>0.6</v>
      </c>
      <c r="P37">
        <v>2.1</v>
      </c>
      <c r="Q37" t="s">
        <v>28</v>
      </c>
      <c r="R37">
        <f>Gradasyon!$F$41</f>
        <v>3.2629999999999995</v>
      </c>
      <c r="S37" t="str">
        <f t="shared" si="5"/>
        <v/>
      </c>
    </row>
    <row r="40" spans="15:21">
      <c r="O40">
        <v>5</v>
      </c>
      <c r="P40">
        <v>45</v>
      </c>
      <c r="Q40" t="s">
        <v>23</v>
      </c>
      <c r="R40">
        <f>Gradasyon!$J$37</f>
        <v>40</v>
      </c>
      <c r="S40" t="str">
        <f>IF(AND(R40&gt;=O40,R40&lt;=P40),Q40,"")</f>
        <v>CP</v>
      </c>
    </row>
    <row r="41" spans="15:21">
      <c r="O41">
        <v>30</v>
      </c>
      <c r="P41">
        <v>70</v>
      </c>
      <c r="Q41" t="s">
        <v>24</v>
      </c>
      <c r="R41">
        <f>Gradasyon!$J$37</f>
        <v>40</v>
      </c>
      <c r="S41" t="str">
        <f t="shared" ref="S41:S42" si="6">IF(AND(R41&gt;=O41,R41&lt;=P41),Q41,"")</f>
        <v>MP</v>
      </c>
      <c r="T41" t="str">
        <f>IF(S40="CP","CP",IF(S41="MP","MP",IF(S42="FP","FP","")))</f>
        <v>CP</v>
      </c>
    </row>
    <row r="42" spans="15:21">
      <c r="O42">
        <v>55</v>
      </c>
      <c r="P42">
        <v>100</v>
      </c>
      <c r="Q42" t="s">
        <v>25</v>
      </c>
      <c r="R42">
        <f>Gradasyon!$J$37</f>
        <v>40</v>
      </c>
      <c r="S42" t="str">
        <f t="shared" si="6"/>
        <v/>
      </c>
    </row>
    <row r="43" spans="15:21">
      <c r="U43" t="str">
        <f>T41&amp;"-"&amp;T45</f>
        <v>CP-CF</v>
      </c>
    </row>
    <row r="44" spans="15:21">
      <c r="O44">
        <v>2.4</v>
      </c>
      <c r="P44">
        <v>4</v>
      </c>
      <c r="Q44" t="s">
        <v>26</v>
      </c>
      <c r="R44">
        <f>Gradasyon!$J$41</f>
        <v>2.9049999999999998</v>
      </c>
      <c r="S44" t="str">
        <f>IF(AND(R44&gt;=O44,R44&lt;=P44),Q44,"")</f>
        <v>CF</v>
      </c>
    </row>
    <row r="45" spans="15:21">
      <c r="O45">
        <v>1.5</v>
      </c>
      <c r="P45">
        <v>2.8</v>
      </c>
      <c r="Q45" t="s">
        <v>27</v>
      </c>
      <c r="R45">
        <f>Gradasyon!$J$41</f>
        <v>2.9049999999999998</v>
      </c>
      <c r="S45" t="str">
        <f t="shared" ref="S45:S46" si="7">IF(AND(R45&gt;=O45,R45&lt;=P45),Q45,"")</f>
        <v/>
      </c>
      <c r="T45" t="str">
        <f>IF(S44="CF","CF",IF(S45="MF","MF",IF(S46="FF","FF","")))</f>
        <v>CF</v>
      </c>
    </row>
    <row r="46" spans="15:21">
      <c r="O46">
        <v>0.6</v>
      </c>
      <c r="P46">
        <v>2.1</v>
      </c>
      <c r="Q46" t="s">
        <v>28</v>
      </c>
      <c r="R46">
        <f>Gradasyon!$J$41</f>
        <v>2.9049999999999998</v>
      </c>
      <c r="S46" t="str">
        <f t="shared" si="7"/>
        <v/>
      </c>
    </row>
    <row r="48" spans="15:21">
      <c r="O48">
        <v>5</v>
      </c>
      <c r="P48">
        <v>45</v>
      </c>
      <c r="Q48" t="s">
        <v>23</v>
      </c>
      <c r="R48" t="str">
        <f>Gradasyon!$N$37</f>
        <v/>
      </c>
      <c r="S48" t="str">
        <f>IF(AND(R48&gt;=O48,R48&lt;=P48),Q48,"")</f>
        <v/>
      </c>
    </row>
    <row r="49" spans="15:21">
      <c r="O49">
        <v>30</v>
      </c>
      <c r="P49">
        <v>70</v>
      </c>
      <c r="Q49" t="s">
        <v>24</v>
      </c>
      <c r="R49" t="str">
        <f>Gradasyon!$N$37</f>
        <v/>
      </c>
      <c r="S49" t="str">
        <f t="shared" ref="S49:S50" si="8">IF(AND(R49&gt;=O49,R49&lt;=P49),Q49,"")</f>
        <v/>
      </c>
      <c r="T49" t="str">
        <f>IF(S48="CP","CP",IF(S49="MP","MP",IF(S50="FP","FP","")))</f>
        <v/>
      </c>
    </row>
    <row r="50" spans="15:21">
      <c r="O50">
        <v>55</v>
      </c>
      <c r="P50">
        <v>100</v>
      </c>
      <c r="Q50" t="s">
        <v>25</v>
      </c>
      <c r="R50" t="str">
        <f>Gradasyon!$N$37</f>
        <v/>
      </c>
      <c r="S50" t="str">
        <f t="shared" si="8"/>
        <v/>
      </c>
    </row>
    <row r="51" spans="15:21">
      <c r="U51" t="str">
        <f>T49&amp;"-"&amp;T53</f>
        <v>-</v>
      </c>
    </row>
    <row r="52" spans="15:21">
      <c r="O52">
        <v>2.4</v>
      </c>
      <c r="P52">
        <v>4</v>
      </c>
      <c r="Q52" t="s">
        <v>26</v>
      </c>
      <c r="R52">
        <f>Gradasyon!$N$41</f>
        <v>0</v>
      </c>
      <c r="S52" t="str">
        <f>IF(AND(R52&gt;=O52,R52&lt;=P52),Q52,"")</f>
        <v/>
      </c>
    </row>
    <row r="53" spans="15:21">
      <c r="O53">
        <v>1.5</v>
      </c>
      <c r="P53">
        <v>2.8</v>
      </c>
      <c r="Q53" t="s">
        <v>27</v>
      </c>
      <c r="R53">
        <f>Gradasyon!$N$41</f>
        <v>0</v>
      </c>
      <c r="S53" t="str">
        <f t="shared" ref="S53:S54" si="9">IF(AND(R53&gt;=O53,R53&lt;=P53),Q53,"")</f>
        <v/>
      </c>
      <c r="T53" t="str">
        <f>IF(S52="CF","CF",IF(S53="MF","MF",IF(S54="FF","FF","")))</f>
        <v/>
      </c>
    </row>
    <row r="54" spans="15:21">
      <c r="O54">
        <v>0.6</v>
      </c>
      <c r="P54">
        <v>2.1</v>
      </c>
      <c r="Q54" t="s">
        <v>28</v>
      </c>
      <c r="R54">
        <f>Gradasyon!$N$41</f>
        <v>0</v>
      </c>
      <c r="S54" t="str">
        <f t="shared" si="9"/>
        <v/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W1:Y3"/>
  <sheetViews>
    <sheetView showGridLines="0" zoomScale="75" zoomScaleNormal="75" workbookViewId="0">
      <selection activeCell="Y11" sqref="Y11"/>
    </sheetView>
  </sheetViews>
  <sheetFormatPr defaultRowHeight="15"/>
  <cols>
    <col min="25" max="25" width="12.42578125" customWidth="1"/>
  </cols>
  <sheetData>
    <row r="1" spans="23:25" ht="15.75" thickBot="1"/>
    <row r="2" spans="23:25">
      <c r="W2" s="204" t="s">
        <v>47</v>
      </c>
      <c r="X2" s="205"/>
      <c r="Y2" s="206"/>
    </row>
    <row r="3" spans="23:25" ht="15.75" thickBot="1">
      <c r="W3" s="207"/>
      <c r="X3" s="208"/>
      <c r="Y3" s="209"/>
    </row>
  </sheetData>
  <sheetProtection password="CE28" sheet="1" objects="1" scenarios="1"/>
  <mergeCells count="1">
    <mergeCell ref="W2:Y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32"/>
  <sheetViews>
    <sheetView showGridLines="0" zoomScaleNormal="100" workbookViewId="0">
      <selection activeCell="K5" sqref="K5"/>
    </sheetView>
  </sheetViews>
  <sheetFormatPr defaultRowHeight="15"/>
  <cols>
    <col min="1" max="1" width="1.7109375" customWidth="1"/>
    <col min="10" max="10" width="2.28515625" customWidth="1"/>
    <col min="11" max="11" width="32.140625" customWidth="1"/>
  </cols>
  <sheetData>
    <row r="1" spans="10:12" ht="6.75" customHeight="1"/>
    <row r="3" spans="10:12" ht="15.75" thickBot="1"/>
    <row r="4" spans="10:12" ht="19.5" thickBot="1">
      <c r="J4" s="17">
        <f>('Veri Giriş'!M17)*1.05</f>
        <v>63.886199999999995</v>
      </c>
      <c r="K4" s="18" t="s">
        <v>51</v>
      </c>
      <c r="L4" s="19">
        <f>J5</f>
        <v>37.205000000000005</v>
      </c>
    </row>
    <row r="5" spans="10:12" ht="19.5" thickBot="1">
      <c r="J5" s="17">
        <f>('Veri Giriş'!I17)*1.05</f>
        <v>37.205000000000005</v>
      </c>
      <c r="K5" s="20" t="s">
        <v>52</v>
      </c>
      <c r="L5" s="21">
        <f>(100-J4)/(100-J5)*100</f>
        <v>57.510629827215553</v>
      </c>
    </row>
    <row r="6" spans="10:12" ht="7.5" customHeight="1"/>
    <row r="11" spans="10:12">
      <c r="K11" s="3"/>
      <c r="L11" s="3"/>
    </row>
    <row r="12" spans="10:12">
      <c r="K12" s="3"/>
      <c r="L12" s="3"/>
    </row>
    <row r="13" spans="10:12">
      <c r="K13" s="3"/>
      <c r="L13" s="3"/>
    </row>
    <row r="14" spans="10:12">
      <c r="K14" s="3"/>
      <c r="L14" s="3"/>
    </row>
    <row r="15" spans="10:12">
      <c r="K15" s="22"/>
      <c r="L15" s="22"/>
    </row>
    <row r="32" ht="6" customHeight="1"/>
  </sheetData>
  <sheetProtection password="CE28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1"/>
  <sheetViews>
    <sheetView showGridLines="0" topLeftCell="A2" zoomScaleNormal="100" workbookViewId="0">
      <selection activeCell="A21" sqref="A21"/>
    </sheetView>
  </sheetViews>
  <sheetFormatPr defaultRowHeight="15"/>
  <cols>
    <col min="1" max="1" width="8.5703125" customWidth="1"/>
    <col min="3" max="3" width="0.7109375" customWidth="1"/>
    <col min="4" max="4" width="11.42578125" customWidth="1"/>
    <col min="5" max="7" width="14.85546875" customWidth="1"/>
    <col min="8" max="8" width="7.42578125" customWidth="1"/>
    <col min="12" max="12" width="2.140625" customWidth="1"/>
    <col min="13" max="13" width="9.140625" hidden="1" customWidth="1"/>
    <col min="20" max="20" width="7.85546875" customWidth="1"/>
  </cols>
  <sheetData>
    <row r="1" spans="1:21" ht="16.5" hidden="1" customHeight="1" thickBot="1">
      <c r="A1" s="122">
        <v>2</v>
      </c>
      <c r="B1" s="123" t="b">
        <v>1</v>
      </c>
      <c r="C1" s="123"/>
      <c r="D1" s="123" t="b">
        <v>1</v>
      </c>
      <c r="E1" s="123" t="b">
        <v>0</v>
      </c>
      <c r="N1" s="115"/>
      <c r="O1" s="115"/>
      <c r="P1" s="115"/>
      <c r="Q1" s="115"/>
      <c r="R1" s="115"/>
      <c r="S1" s="115"/>
      <c r="T1" s="115"/>
      <c r="U1" s="115"/>
    </row>
    <row r="2" spans="1:21" ht="16.5" customHeight="1" thickBot="1">
      <c r="A2" s="216" t="s">
        <v>48</v>
      </c>
      <c r="B2" s="217"/>
      <c r="C2" s="107"/>
      <c r="D2" s="218" t="s">
        <v>34</v>
      </c>
      <c r="E2" s="112">
        <v>1</v>
      </c>
      <c r="F2" s="112">
        <v>2</v>
      </c>
      <c r="G2" s="112">
        <v>3</v>
      </c>
      <c r="N2" s="115"/>
      <c r="O2" s="115" t="s">
        <v>31</v>
      </c>
      <c r="P2" s="115" t="s">
        <v>32</v>
      </c>
      <c r="Q2" s="115" t="s">
        <v>33</v>
      </c>
      <c r="R2" s="116" t="s">
        <v>38</v>
      </c>
      <c r="S2" s="116" t="s">
        <v>39</v>
      </c>
      <c r="T2" s="116" t="s">
        <v>40</v>
      </c>
      <c r="U2" s="115"/>
    </row>
    <row r="3" spans="1:21" ht="16.5" customHeight="1">
      <c r="A3" s="101"/>
      <c r="B3" s="102"/>
      <c r="C3" s="108"/>
      <c r="D3" s="219"/>
      <c r="E3" s="214" t="s">
        <v>35</v>
      </c>
      <c r="F3" s="214" t="s">
        <v>35</v>
      </c>
      <c r="G3" s="214" t="s">
        <v>35</v>
      </c>
      <c r="N3" s="115"/>
      <c r="O3" s="115"/>
      <c r="P3" s="115"/>
      <c r="Q3" s="115"/>
      <c r="R3" s="115"/>
      <c r="S3" s="115"/>
      <c r="T3" s="115"/>
      <c r="U3" s="115"/>
    </row>
    <row r="4" spans="1:21" ht="15" customHeight="1" thickBot="1">
      <c r="A4" s="103"/>
      <c r="B4" s="104"/>
      <c r="C4" s="108"/>
      <c r="D4" s="220"/>
      <c r="E4" s="215"/>
      <c r="F4" s="215"/>
      <c r="G4" s="215"/>
      <c r="N4" s="115">
        <v>6.3E-2</v>
      </c>
      <c r="O4" s="115">
        <f>IF($A$1=1,Sheet1!B2,IF($A$1=2,Sheet1!E2,IF($A$1=3,Sheet1!H2,IF($A$1=4,Sheet1!K2))))</f>
        <v>1</v>
      </c>
      <c r="P4" s="115">
        <f>IF($A$1=1,Sheet1!C2,IF($A$1=2,Sheet1!F2,IF($A$1=3,Sheet1!I2,IF($A$1=4,Sheet1!L2))))</f>
        <v>5</v>
      </c>
      <c r="Q4" s="115">
        <f>IF($A$1=1,Sheet1!D2,IF($A$1=2,Sheet1!G2,IF($A$1=3,Sheet1!J2,IF($A$1=4,Sheet1!M2))))</f>
        <v>3</v>
      </c>
      <c r="R4" s="118">
        <f>IF($B$1=TRUE,E19,"")</f>
        <v>1.4</v>
      </c>
      <c r="S4" s="117">
        <f>IF(D1=TRUE,F19,"")</f>
        <v>2</v>
      </c>
      <c r="T4" s="117" t="str">
        <f>IF(E1=TRUE,G19,"")</f>
        <v/>
      </c>
      <c r="U4" s="117"/>
    </row>
    <row r="5" spans="1:21" ht="16.5" thickBot="1">
      <c r="A5" s="103"/>
      <c r="B5" s="104"/>
      <c r="C5" s="108"/>
      <c r="D5" s="110" t="s">
        <v>36</v>
      </c>
      <c r="E5" s="111" t="s">
        <v>4</v>
      </c>
      <c r="F5" s="111" t="s">
        <v>4</v>
      </c>
      <c r="G5" s="111" t="s">
        <v>4</v>
      </c>
      <c r="N5" s="115">
        <v>0.125</v>
      </c>
      <c r="O5" s="115">
        <f>IF($A$1=1,Sheet1!B3,IF($A$1=2,Sheet1!E3,IF($A$1=3,Sheet1!H3,IF($A$1=4,Sheet1!K3))))</f>
        <v>2.5</v>
      </c>
      <c r="P5" s="115">
        <f>IF($A$1=1,Sheet1!C3,IF($A$1=2,Sheet1!F3,IF($A$1=3,Sheet1!I3,IF($A$1=4,Sheet1!L3))))</f>
        <v>8.5</v>
      </c>
      <c r="Q5" s="115">
        <f>IF($A$1=1,Sheet1!D3,IF($A$1=2,Sheet1!G3,IF($A$1=3,Sheet1!J3,IF($A$1=4,Sheet1!M3))))</f>
        <v>5.5</v>
      </c>
      <c r="R5" s="118">
        <f>IF($B$1=TRUE,E18,"")</f>
        <v>5.9950000000000001</v>
      </c>
      <c r="S5" s="117">
        <f>IF(D1=TRUE,F18,"")</f>
        <v>5.9950000000000001</v>
      </c>
      <c r="T5" s="117" t="str">
        <f>IF(E1=TRUE,G18,"")</f>
        <v/>
      </c>
      <c r="U5" s="117"/>
    </row>
    <row r="6" spans="1:21" ht="15.75">
      <c r="A6" s="103"/>
      <c r="B6" s="104"/>
      <c r="C6" s="108"/>
      <c r="D6" s="109">
        <v>31.5</v>
      </c>
      <c r="E6" s="124">
        <v>100</v>
      </c>
      <c r="F6" s="124">
        <v>100</v>
      </c>
      <c r="G6" s="124">
        <v>100</v>
      </c>
      <c r="N6" s="115">
        <v>0.25</v>
      </c>
      <c r="O6" s="115">
        <f>IF($A$1=1,Sheet1!B4,IF($A$1=2,Sheet1!E4,IF($A$1=3,Sheet1!H4,IF($A$1=4,Sheet1!K4))))</f>
        <v>6</v>
      </c>
      <c r="P6" s="115">
        <f>IF($A$1=1,Sheet1!C4,IF($A$1=2,Sheet1!F4,IF($A$1=3,Sheet1!I4,IF($A$1=4,Sheet1!L4))))</f>
        <v>15</v>
      </c>
      <c r="Q6" s="115">
        <f>IF($A$1=1,Sheet1!D4,IF($A$1=2,Sheet1!G4,IF($A$1=3,Sheet1!J4,IF($A$1=4,Sheet1!M4))))</f>
        <v>10.5</v>
      </c>
      <c r="R6" s="118">
        <f>IF($B$1=TRUE,E17,"")</f>
        <v>9.0566666666666666</v>
      </c>
      <c r="S6" s="117">
        <f>IF(D1=TRUE,F17,"")</f>
        <v>8</v>
      </c>
      <c r="T6" s="117" t="str">
        <f>IF(E1=TRUE,G17,"")</f>
        <v/>
      </c>
      <c r="U6" s="117"/>
    </row>
    <row r="7" spans="1:21" ht="15.75">
      <c r="A7" s="103"/>
      <c r="B7" s="104"/>
      <c r="C7" s="108"/>
      <c r="D7" s="8">
        <v>22.4</v>
      </c>
      <c r="E7" s="125">
        <v>96.433333333333323</v>
      </c>
      <c r="F7" s="125">
        <v>95</v>
      </c>
      <c r="G7" s="125">
        <v>95</v>
      </c>
      <c r="N7" s="115">
        <v>0.5</v>
      </c>
      <c r="O7" s="115">
        <f>IF($A$1=1,Sheet1!B5,IF($A$1=2,Sheet1!E5,IF($A$1=3,Sheet1!H5,IF($A$1=4,Sheet1!K5))))</f>
        <v>10</v>
      </c>
      <c r="P7" s="115">
        <f>IF($A$1=1,Sheet1!C5,IF($A$1=2,Sheet1!F5,IF($A$1=3,Sheet1!I5,IF($A$1=4,Sheet1!L5))))</f>
        <v>22</v>
      </c>
      <c r="Q7" s="115">
        <f>IF($A$1=1,Sheet1!D5,IF($A$1=2,Sheet1!G5,IF($A$1=3,Sheet1!J5,IF($A$1=4,Sheet1!M5))))</f>
        <v>16</v>
      </c>
      <c r="R7" s="118">
        <f>IF($B$1=TRUE,E16,"")</f>
        <v>13.856666666666667</v>
      </c>
      <c r="S7" s="117">
        <f>IF(D1=TRUE,F16,"")</f>
        <v>12</v>
      </c>
      <c r="T7" s="117" t="str">
        <f>IF(E1=TRUE,G16,"")</f>
        <v/>
      </c>
      <c r="U7" s="117"/>
    </row>
    <row r="8" spans="1:21" ht="15.75">
      <c r="A8" s="103"/>
      <c r="B8" s="104"/>
      <c r="C8" s="108"/>
      <c r="D8" s="8">
        <v>19</v>
      </c>
      <c r="E8" s="125">
        <v>89.793333333333337</v>
      </c>
      <c r="F8" s="125">
        <v>85</v>
      </c>
      <c r="G8" s="125">
        <v>94</v>
      </c>
      <c r="N8" s="115">
        <v>1</v>
      </c>
      <c r="O8" s="115">
        <f>IF($A$1=1,Sheet1!B6,IF($A$1=2,Sheet1!E6,IF($A$1=3,Sheet1!H6,IF($A$1=4,Sheet1!K6))))</f>
        <v>16</v>
      </c>
      <c r="P8" s="115">
        <f>IF($A$1=1,Sheet1!C6,IF($A$1=2,Sheet1!F6,IF($A$1=3,Sheet1!I6,IF($A$1=4,Sheet1!L6))))</f>
        <v>32</v>
      </c>
      <c r="Q8" s="115">
        <f>IF($A$1=1,Sheet1!D6,IF($A$1=2,Sheet1!G6,IF($A$1=3,Sheet1!J6,IF($A$1=4,Sheet1!M6))))</f>
        <v>24</v>
      </c>
      <c r="R8" s="118">
        <f>IF($B$1=TRUE,E15,"")</f>
        <v>20.40666666666667</v>
      </c>
      <c r="S8" s="117">
        <f>IF(D1=TRUE,F15,"")</f>
        <v>20</v>
      </c>
      <c r="T8" s="117" t="str">
        <f>IF(E1=TRUE,G15,"")</f>
        <v/>
      </c>
      <c r="U8" s="117"/>
    </row>
    <row r="9" spans="1:21" ht="15.75">
      <c r="A9" s="103"/>
      <c r="B9" s="104"/>
      <c r="C9" s="108"/>
      <c r="D9" s="8">
        <v>16</v>
      </c>
      <c r="E9" s="125">
        <v>83.833333333333343</v>
      </c>
      <c r="F9" s="125">
        <v>80</v>
      </c>
      <c r="G9" s="125">
        <v>78</v>
      </c>
      <c r="N9" s="115">
        <v>2</v>
      </c>
      <c r="O9" s="115">
        <f>IF($A$1=1,Sheet1!B7,IF($A$1=2,Sheet1!E7,IF($A$1=3,Sheet1!H7,IF($A$1=4,Sheet1!K7))))</f>
        <v>25</v>
      </c>
      <c r="P9" s="115">
        <f>IF($A$1=1,Sheet1!C7,IF($A$1=2,Sheet1!F7,IF($A$1=3,Sheet1!I7,IF($A$1=4,Sheet1!L7))))</f>
        <v>43</v>
      </c>
      <c r="Q9" s="115">
        <f>IF($A$1=1,Sheet1!D7,IF($A$1=2,Sheet1!G7,IF($A$1=3,Sheet1!J7,IF($A$1=4,Sheet1!M7))))</f>
        <v>34</v>
      </c>
      <c r="R9" s="118">
        <f>IF($B$1=TRUE,E14,"")</f>
        <v>29.381666666666671</v>
      </c>
      <c r="S9" s="117">
        <f>IF(D1=TRUE,F14,"")</f>
        <v>25</v>
      </c>
      <c r="T9" s="117" t="str">
        <f>IF(E1=TRUE,G14,"")</f>
        <v/>
      </c>
      <c r="U9" s="117"/>
    </row>
    <row r="10" spans="1:21" ht="15.75">
      <c r="A10" s="103"/>
      <c r="B10" s="104"/>
      <c r="C10" s="108"/>
      <c r="D10" s="8">
        <v>11.2</v>
      </c>
      <c r="E10" s="125">
        <v>68.851666666666659</v>
      </c>
      <c r="F10" s="125">
        <v>66</v>
      </c>
      <c r="G10" s="125">
        <v>63</v>
      </c>
      <c r="N10" s="115">
        <v>4</v>
      </c>
      <c r="O10" s="115">
        <f>IF($A$1=1,Sheet1!B8,IF($A$1=2,Sheet1!E8,IF($A$1=3,Sheet1!H8,IF($A$1=4,Sheet1!K8))))</f>
        <v>37</v>
      </c>
      <c r="P10" s="115">
        <f>IF($A$1=1,Sheet1!C8,IF($A$1=2,Sheet1!F8,IF($A$1=3,Sheet1!I8,IF($A$1=4,Sheet1!L8))))</f>
        <v>56</v>
      </c>
      <c r="Q10" s="115">
        <f>IF($A$1=1,Sheet1!D8,IF($A$1=2,Sheet1!G8,IF($A$1=3,Sheet1!J8,IF($A$1=4,Sheet1!M8))))</f>
        <v>46.5</v>
      </c>
      <c r="R10" s="118">
        <f>IF($B$1=TRUE,E13,"")</f>
        <v>46.575000000000003</v>
      </c>
      <c r="S10" s="117">
        <f>IF(D1=TRUE,F13,"")</f>
        <v>45</v>
      </c>
      <c r="T10" s="117" t="str">
        <f>IF(E1=TRUE,G13,"")</f>
        <v/>
      </c>
      <c r="U10" s="117"/>
    </row>
    <row r="11" spans="1:21" ht="15.75">
      <c r="A11" s="103"/>
      <c r="B11" s="104"/>
      <c r="C11" s="108"/>
      <c r="D11" s="8">
        <v>8</v>
      </c>
      <c r="E11" s="125">
        <v>57.816666666666663</v>
      </c>
      <c r="F11" s="125">
        <v>58</v>
      </c>
      <c r="G11" s="125">
        <v>52</v>
      </c>
      <c r="N11" s="115">
        <v>5.6</v>
      </c>
      <c r="O11" s="115">
        <f>IF($A$1=1,Sheet1!B9,IF($A$1=2,Sheet1!E9,IF($A$1=3,Sheet1!H9,IF($A$1=4,Sheet1!K9))))</f>
        <v>46</v>
      </c>
      <c r="P11" s="115">
        <f>IF($A$1=1,Sheet1!C9,IF($A$1=2,Sheet1!F9,IF($A$1=3,Sheet1!I9,IF($A$1=4,Sheet1!L9))))</f>
        <v>64</v>
      </c>
      <c r="Q11" s="115">
        <f>IF($A$1=1,Sheet1!D9,IF($A$1=2,Sheet1!G9,IF($A$1=3,Sheet1!J9,IF($A$1=4,Sheet1!M9))))</f>
        <v>55</v>
      </c>
      <c r="R11" s="118">
        <f>IF($B$1=TRUE,E12,"")</f>
        <v>54.483333333333341</v>
      </c>
      <c r="S11" s="117">
        <f>IF(D1=TRUE,F12,"")</f>
        <v>50</v>
      </c>
      <c r="T11" s="117" t="str">
        <f>IF(E1=TRUE,G12,"")</f>
        <v/>
      </c>
      <c r="U11" s="117"/>
    </row>
    <row r="12" spans="1:21" ht="16.5" thickBot="1">
      <c r="A12" s="105"/>
      <c r="B12" s="106"/>
      <c r="C12" s="108"/>
      <c r="D12" s="8">
        <v>5.6</v>
      </c>
      <c r="E12" s="125">
        <v>54.483333333333341</v>
      </c>
      <c r="F12" s="125">
        <v>50</v>
      </c>
      <c r="G12" s="125">
        <v>49</v>
      </c>
      <c r="N12" s="115">
        <v>8</v>
      </c>
      <c r="O12" s="115">
        <f>IF($A$1=1,Sheet1!B10,IF($A$1=2,Sheet1!E10,IF($A$1=3,Sheet1!H10,IF($A$1=4,Sheet1!K10))))</f>
        <v>54</v>
      </c>
      <c r="P12" s="115">
        <f>IF($A$1=1,Sheet1!C10,IF($A$1=2,Sheet1!F10,IF($A$1=3,Sheet1!I10,IF($A$1=4,Sheet1!L10))))</f>
        <v>71</v>
      </c>
      <c r="Q12" s="115">
        <f>IF($A$1=1,Sheet1!D10,IF($A$1=2,Sheet1!G10,IF($A$1=3,Sheet1!J10,IF($A$1=4,Sheet1!M10))))</f>
        <v>62.5</v>
      </c>
      <c r="R12" s="118">
        <f>IF($B$1=TRUE,E11,"")</f>
        <v>57.816666666666663</v>
      </c>
      <c r="S12" s="117">
        <f>IF(D1=TRUE,F11,"")</f>
        <v>58</v>
      </c>
      <c r="T12" s="117" t="str">
        <f>IF(E1=TRUE,G11,"")</f>
        <v/>
      </c>
      <c r="U12" s="117"/>
    </row>
    <row r="13" spans="1:21" ht="15.75">
      <c r="D13" s="8">
        <v>4</v>
      </c>
      <c r="E13" s="125">
        <v>46.575000000000003</v>
      </c>
      <c r="F13" s="125">
        <v>45</v>
      </c>
      <c r="G13" s="125">
        <v>40</v>
      </c>
      <c r="N13" s="115">
        <v>11.2</v>
      </c>
      <c r="O13" s="115">
        <f>IF($A$1=1,Sheet1!B11,IF($A$1=2,Sheet1!E11,IF($A$1=3,Sheet1!H11,IF($A$1=4,Sheet1!K11))))</f>
        <v>63.5</v>
      </c>
      <c r="P13" s="115">
        <f>IF($A$1=1,Sheet1!C11,IF($A$1=2,Sheet1!F11,IF($A$1=3,Sheet1!I11,IF($A$1=4,Sheet1!L11))))</f>
        <v>79</v>
      </c>
      <c r="Q13" s="115">
        <f>IF($A$1=1,Sheet1!D11,IF($A$1=2,Sheet1!G11,IF($A$1=3,Sheet1!J11,IF($A$1=4,Sheet1!M11))))</f>
        <v>71.25</v>
      </c>
      <c r="R13" s="118">
        <f>IF($B$1=TRUE,E10,"")</f>
        <v>68.851666666666659</v>
      </c>
      <c r="S13" s="117">
        <f>IF(D1=TRUE,F10,"")</f>
        <v>66</v>
      </c>
      <c r="T13" s="117" t="str">
        <f>IF(E1=TRUE,G10,"")</f>
        <v/>
      </c>
      <c r="U13" s="117"/>
    </row>
    <row r="14" spans="1:21" ht="16.5" thickBot="1">
      <c r="D14" s="8">
        <v>2</v>
      </c>
      <c r="E14" s="125">
        <v>29.381666666666671</v>
      </c>
      <c r="F14" s="125">
        <v>25</v>
      </c>
      <c r="G14" s="125">
        <v>23</v>
      </c>
      <c r="N14" s="115">
        <v>16</v>
      </c>
      <c r="O14" s="115">
        <f>IF($A$1=1,Sheet1!B12,IF($A$1=2,Sheet1!E12,IF($A$1=3,Sheet1!H12,IF($A$1=4,Sheet1!K12))))</f>
        <v>73</v>
      </c>
      <c r="P14" s="115">
        <f>IF($A$1=1,Sheet1!C12,IF($A$1=2,Sheet1!F12,IF($A$1=3,Sheet1!I12,IF($A$1=4,Sheet1!L12))))</f>
        <v>86</v>
      </c>
      <c r="Q14" s="115">
        <f>IF($A$1=1,Sheet1!D12,IF($A$1=2,Sheet1!G12,IF($A$1=3,Sheet1!J12,IF($A$1=4,Sheet1!M12))))</f>
        <v>79.5</v>
      </c>
      <c r="R14" s="118">
        <f>IF($B$1=TRUE,E9,"")</f>
        <v>83.833333333333343</v>
      </c>
      <c r="S14" s="117">
        <f>IF(D1=TRUE,F9,"")</f>
        <v>80</v>
      </c>
      <c r="T14" s="117" t="str">
        <f>IF(E1=TRUE,G9,"")</f>
        <v/>
      </c>
      <c r="U14" s="117"/>
    </row>
    <row r="15" spans="1:21" ht="15.75">
      <c r="A15" s="210" t="s">
        <v>41</v>
      </c>
      <c r="B15" s="211"/>
      <c r="D15" s="8">
        <v>1</v>
      </c>
      <c r="E15" s="125">
        <v>20.40666666666667</v>
      </c>
      <c r="F15" s="125">
        <v>20</v>
      </c>
      <c r="G15" s="125">
        <v>18</v>
      </c>
      <c r="N15" s="115">
        <v>19</v>
      </c>
      <c r="O15" s="115">
        <f>IF($A$1=1,Sheet1!B13,IF($A$1=2,Sheet1!E13,IF($A$1=3,Sheet1!H13,IF($A$1=4,Sheet1!K13))))</f>
        <v>80.5</v>
      </c>
      <c r="P15" s="115">
        <f>IF($A$1=1,Sheet1!C13,IF($A$1=2,Sheet1!F13,IF($A$1=3,Sheet1!I13,IF($A$1=4,Sheet1!L13))))</f>
        <v>91</v>
      </c>
      <c r="Q15" s="115">
        <f>IF($A$1=1,Sheet1!D13,IF($A$1=2,Sheet1!G13,IF($A$1=3,Sheet1!J13,IF($A$1=4,Sheet1!M13))))</f>
        <v>85.75</v>
      </c>
      <c r="R15" s="118">
        <f>IF($B$1=TRUE,E8,"")</f>
        <v>89.793333333333337</v>
      </c>
      <c r="S15" s="117">
        <f>IF(D1=TRUE,F8,"")</f>
        <v>85</v>
      </c>
      <c r="T15" s="117" t="str">
        <f>IF(E1=TRUE,G8,"")</f>
        <v/>
      </c>
      <c r="U15" s="117"/>
    </row>
    <row r="16" spans="1:21" ht="16.5" thickBot="1">
      <c r="A16" s="212"/>
      <c r="B16" s="213"/>
      <c r="D16" s="8">
        <v>0.5</v>
      </c>
      <c r="E16" s="125">
        <v>13.856666666666667</v>
      </c>
      <c r="F16" s="125">
        <v>12</v>
      </c>
      <c r="G16" s="125">
        <v>16</v>
      </c>
      <c r="N16" s="115">
        <v>22.4</v>
      </c>
      <c r="O16" s="115">
        <f>IF($A$1=1,Sheet1!B14,IF($A$1=2,Sheet1!E14,IF($A$1=3,Sheet1!H14,IF($A$1=4,Sheet1!K14))))</f>
        <v>89</v>
      </c>
      <c r="P16" s="115">
        <f>IF($A$1=1,Sheet1!C14,IF($A$1=2,Sheet1!F14,IF($A$1=3,Sheet1!I14,IF($A$1=4,Sheet1!L14))))</f>
        <v>96</v>
      </c>
      <c r="Q16" s="115">
        <f>IF($A$1=1,Sheet1!D14,IF($A$1=2,Sheet1!G14,IF($A$1=3,Sheet1!J14,IF($A$1=4,Sheet1!M14))))</f>
        <v>92.5</v>
      </c>
      <c r="R16" s="118">
        <f>IF($B$1=TRUE,E7,"")</f>
        <v>96.433333333333323</v>
      </c>
      <c r="S16" s="117">
        <f>IF(D1=TRUE,F7,"")</f>
        <v>95</v>
      </c>
      <c r="T16" s="117" t="str">
        <f>IF(E1=TRUE,G7,"")</f>
        <v/>
      </c>
      <c r="U16" s="117"/>
    </row>
    <row r="17" spans="4:21" ht="15.75">
      <c r="D17" s="8">
        <v>0.25</v>
      </c>
      <c r="E17" s="125">
        <v>9.0566666666666666</v>
      </c>
      <c r="F17" s="125">
        <v>8</v>
      </c>
      <c r="G17" s="125">
        <v>12</v>
      </c>
      <c r="N17" s="115">
        <v>31.5</v>
      </c>
      <c r="O17" s="115">
        <f>IF($A$1=1,Sheet1!B15,IF($A$1=2,Sheet1!E15,IF($A$1=3,Sheet1!H15,IF($A$1=4,Sheet1!K15))))</f>
        <v>100</v>
      </c>
      <c r="P17" s="115">
        <f>IF($A$1=1,Sheet1!C15,IF($A$1=2,Sheet1!F15,IF($A$1=3,Sheet1!I15,IF($A$1=4,Sheet1!L15))))</f>
        <v>100</v>
      </c>
      <c r="Q17" s="115">
        <f>IF($A$1=1,Sheet1!D15,IF($A$1=2,Sheet1!G15,IF($A$1=3,Sheet1!J15,IF($A$1=4,Sheet1!M15))))</f>
        <v>100</v>
      </c>
      <c r="R17" s="118">
        <f>IF($B$1=TRUE,E6,"")</f>
        <v>100</v>
      </c>
      <c r="S17" s="117">
        <f>IF(D1=TRUE,F6,"")</f>
        <v>100</v>
      </c>
      <c r="T17" s="117" t="str">
        <f>IF(E1=TRUE,G6,"")</f>
        <v/>
      </c>
      <c r="U17" s="117"/>
    </row>
    <row r="18" spans="4:21" ht="15.75">
      <c r="D18" s="8">
        <v>0.125</v>
      </c>
      <c r="E18" s="125">
        <v>5.9950000000000001</v>
      </c>
      <c r="F18" s="125">
        <v>5.9950000000000001</v>
      </c>
      <c r="G18" s="125">
        <v>5</v>
      </c>
      <c r="N18" s="115"/>
      <c r="O18" s="115"/>
      <c r="P18" s="115"/>
      <c r="Q18" s="115"/>
      <c r="R18" s="118"/>
      <c r="S18" s="117"/>
      <c r="T18" s="117"/>
      <c r="U18" s="117"/>
    </row>
    <row r="19" spans="4:21" ht="16.5" thickBot="1">
      <c r="D19" s="9">
        <v>6.3E-2</v>
      </c>
      <c r="E19" s="126">
        <v>1.4</v>
      </c>
      <c r="F19" s="126">
        <v>2</v>
      </c>
      <c r="G19" s="126">
        <v>1</v>
      </c>
      <c r="N19" s="115"/>
      <c r="O19" s="115"/>
      <c r="P19" s="115"/>
      <c r="Q19" s="115"/>
      <c r="R19" s="118"/>
      <c r="S19" s="117"/>
      <c r="T19" s="117"/>
      <c r="U19" s="117"/>
    </row>
    <row r="20" spans="4:21" ht="15.75" thickBot="1">
      <c r="R20" s="119"/>
      <c r="S20" s="82"/>
      <c r="T20" s="82"/>
      <c r="U20" s="82"/>
    </row>
    <row r="21" spans="4:21" ht="21.75" customHeight="1" thickBot="1">
      <c r="D21" s="68" t="s">
        <v>37</v>
      </c>
      <c r="E21" s="113"/>
      <c r="F21" s="114"/>
      <c r="G21" s="113"/>
    </row>
  </sheetData>
  <sheetProtection password="CE28" sheet="1" objects="1" scenarios="1"/>
  <mergeCells count="6">
    <mergeCell ref="A15:B16"/>
    <mergeCell ref="F3:F4"/>
    <mergeCell ref="G3:G4"/>
    <mergeCell ref="A2:B2"/>
    <mergeCell ref="D2:D4"/>
    <mergeCell ref="E3:E4"/>
  </mergeCells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180975</xdr:colOff>
                    <xdr:row>3</xdr:row>
                    <xdr:rowOff>19050</xdr:rowOff>
                  </from>
                  <to>
                    <xdr:col>1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0</xdr:col>
                    <xdr:colOff>180975</xdr:colOff>
                    <xdr:row>5</xdr:row>
                    <xdr:rowOff>57150</xdr:rowOff>
                  </from>
                  <to>
                    <xdr:col>1</xdr:col>
                    <xdr:colOff>447675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Option Button 4">
              <controlPr defaultSize="0" autoFill="0" autoLine="0" autoPict="0">
                <anchor moveWithCells="1">
                  <from>
                    <xdr:col>0</xdr:col>
                    <xdr:colOff>171450</xdr:colOff>
                    <xdr:row>9</xdr:row>
                    <xdr:rowOff>57150</xdr:rowOff>
                  </from>
                  <to>
                    <xdr:col>1</xdr:col>
                    <xdr:colOff>438150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Option Button 5">
              <controlPr defaultSize="0" autoFill="0" autoLine="0" autoPict="0">
                <anchor moveWithCells="1">
                  <from>
                    <xdr:col>0</xdr:col>
                    <xdr:colOff>171450</xdr:colOff>
                    <xdr:row>7</xdr:row>
                    <xdr:rowOff>66675</xdr:rowOff>
                  </from>
                  <to>
                    <xdr:col>1</xdr:col>
                    <xdr:colOff>438150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4</xdr:col>
                    <xdr:colOff>400050</xdr:colOff>
                    <xdr:row>20</xdr:row>
                    <xdr:rowOff>0</xdr:rowOff>
                  </from>
                  <to>
                    <xdr:col>4</xdr:col>
                    <xdr:colOff>942975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0</xdr:rowOff>
                  </from>
                  <to>
                    <xdr:col>5</xdr:col>
                    <xdr:colOff>704850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6</xdr:col>
                    <xdr:colOff>400050</xdr:colOff>
                    <xdr:row>19</xdr:row>
                    <xdr:rowOff>190500</xdr:rowOff>
                  </from>
                  <to>
                    <xdr:col>6</xdr:col>
                    <xdr:colOff>704850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Açıklama</vt:lpstr>
      <vt:lpstr>Veri Giriş</vt:lpstr>
      <vt:lpstr>Sheet1</vt:lpstr>
      <vt:lpstr>Gradasyon</vt:lpstr>
      <vt:lpstr>Sheet3</vt:lpstr>
      <vt:lpstr>Sheet2</vt:lpstr>
      <vt:lpstr>Grafik</vt:lpstr>
      <vt:lpstr>İşlenebilirlik</vt:lpstr>
      <vt:lpstr>Karşılaştırma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ENGIN, Yasin</dc:creator>
  <cp:lastModifiedBy>yasin engin</cp:lastModifiedBy>
  <dcterms:created xsi:type="dcterms:W3CDTF">2013-05-19T19:42:50Z</dcterms:created>
  <dcterms:modified xsi:type="dcterms:W3CDTF">2015-09-04T20:12:31Z</dcterms:modified>
</cp:coreProperties>
</file>