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sin.engin\Desktop\"/>
    </mc:Choice>
  </mc:AlternateContent>
  <xr:revisionPtr revIDLastSave="0" documentId="10_ncr:100000_{55B88AB2-FB43-4F81-8319-02121B8C6A2E}" xr6:coauthVersionLast="31" xr6:coauthVersionMax="31" xr10:uidLastSave="{00000000-0000-0000-0000-000000000000}"/>
  <bookViews>
    <workbookView xWindow="720" yWindow="588" windowWidth="22752" windowHeight="9576" activeTab="1" xr2:uid="{00000000-000D-0000-FFFF-FFFF00000000}"/>
  </bookViews>
  <sheets>
    <sheet name="AÇIKLAMA" sheetId="4" r:id="rId1"/>
    <sheet name="ANALİZ" sheetId="1" r:id="rId2"/>
    <sheet name="Sheet1" sheetId="5" state="hidden" r:id="rId3"/>
    <sheet name="Sheet2" sheetId="2" state="hidden" r:id="rId4"/>
    <sheet name="Sheet3" sheetId="3" state="hidden" r:id="rId5"/>
  </sheets>
  <definedNames>
    <definedName name="_xlnm._FilterDatabase" localSheetId="1" hidden="1">ANALİZ!$A$1:$B$31</definedName>
  </definedNames>
  <calcPr calcId="179017"/>
</workbook>
</file>

<file path=xl/calcChain.xml><?xml version="1.0" encoding="utf-8"?>
<calcChain xmlns="http://schemas.openxmlformats.org/spreadsheetml/2006/main">
  <c r="O9" i="1" l="1"/>
  <c r="I29" i="1"/>
  <c r="B2" i="5" l="1"/>
  <c r="B6" i="5"/>
  <c r="B4" i="5"/>
  <c r="B1" i="5"/>
  <c r="H5" i="5" l="1"/>
  <c r="J1" i="5" s="1"/>
  <c r="I5" i="5" s="1"/>
  <c r="E3" i="5"/>
  <c r="I3" i="5"/>
  <c r="H3" i="5"/>
  <c r="E1" i="5"/>
  <c r="E4" i="5"/>
  <c r="E2" i="5"/>
  <c r="B34" i="2"/>
  <c r="D33" i="2" l="1"/>
  <c r="B7" i="5" s="1"/>
  <c r="H4" i="5" s="1"/>
  <c r="I4" i="5" s="1"/>
  <c r="C33" i="2"/>
  <c r="B5" i="5" s="1"/>
  <c r="B3" i="5" s="1"/>
  <c r="B33" i="2"/>
  <c r="I22" i="1"/>
  <c r="B9" i="5" l="1"/>
  <c r="C9" i="5" s="1"/>
  <c r="B27" i="1" s="1"/>
  <c r="R4" i="1"/>
  <c r="S5" i="2" l="1"/>
  <c r="R5" i="2"/>
  <c r="T5" i="2" l="1"/>
  <c r="E12" i="1"/>
  <c r="E9" i="1"/>
  <c r="F12" i="1"/>
  <c r="F9" i="1"/>
  <c r="X9" i="1"/>
  <c r="U9" i="1"/>
  <c r="R9" i="1"/>
  <c r="L9" i="1"/>
  <c r="I9" i="1"/>
  <c r="D29" i="2"/>
  <c r="D28" i="2"/>
  <c r="D27" i="2"/>
  <c r="E4" i="1" l="1"/>
  <c r="X4" i="1"/>
  <c r="U4" i="1"/>
  <c r="O4" i="1"/>
  <c r="L4" i="1"/>
  <c r="I4" i="1"/>
  <c r="U5" i="2" l="1"/>
  <c r="B8" i="5"/>
  <c r="G1" i="5" s="1"/>
  <c r="G22" i="1"/>
  <c r="K20" i="1" s="1"/>
  <c r="K18" i="1"/>
  <c r="C28" i="2" l="1"/>
  <c r="E28" i="2" s="1"/>
  <c r="C29" i="2"/>
  <c r="E29" i="2" s="1"/>
  <c r="C27" i="2"/>
  <c r="E27" i="2" s="1"/>
  <c r="I27" i="1" l="1"/>
  <c r="K27" i="1" s="1"/>
  <c r="B10" i="5"/>
  <c r="I25" i="1" s="1"/>
  <c r="K25" i="1" s="1"/>
  <c r="K23" i="1" s="1"/>
  <c r="H1" i="5" l="1"/>
  <c r="D5" i="5" s="1"/>
  <c r="E5" i="5" s="1"/>
  <c r="D6" i="5" l="1"/>
  <c r="E6" i="5" s="1"/>
</calcChain>
</file>

<file path=xl/sharedStrings.xml><?xml version="1.0" encoding="utf-8"?>
<sst xmlns="http://schemas.openxmlformats.org/spreadsheetml/2006/main" count="330" uniqueCount="120">
  <si>
    <t>X0</t>
  </si>
  <si>
    <t>XC1</t>
  </si>
  <si>
    <t>XC2</t>
  </si>
  <si>
    <t>XC3</t>
  </si>
  <si>
    <t>XC4</t>
  </si>
  <si>
    <t>XD1</t>
  </si>
  <si>
    <t>XD2</t>
  </si>
  <si>
    <t>XD3</t>
  </si>
  <si>
    <t>XS1</t>
  </si>
  <si>
    <t>XS2</t>
  </si>
  <si>
    <t>XS3</t>
  </si>
  <si>
    <t>XF1</t>
  </si>
  <si>
    <t>XF4</t>
  </si>
  <si>
    <t>XA1</t>
  </si>
  <si>
    <t>XA2</t>
  </si>
  <si>
    <t>XA3</t>
  </si>
  <si>
    <t>XM1</t>
  </si>
  <si>
    <t>XM3</t>
  </si>
  <si>
    <t>En büyük su/çimento oranı</t>
  </si>
  <si>
    <t>En düşük beton sınıfı</t>
  </si>
  <si>
    <t>Diğer özellikler</t>
  </si>
  <si>
    <t>-</t>
  </si>
  <si>
    <t>C20/25</t>
  </si>
  <si>
    <t>C25/30</t>
  </si>
  <si>
    <t>SEÇİNİZ</t>
  </si>
  <si>
    <t>C30/37</t>
  </si>
  <si>
    <t>C35/45</t>
  </si>
  <si>
    <t>Çevresel Etki Sınıfı</t>
  </si>
  <si>
    <t>TS 13515</t>
  </si>
  <si>
    <t>Çimento miktarı(kg)</t>
  </si>
  <si>
    <t>C12/15</t>
  </si>
  <si>
    <t>Korozyon veya zararlı etki tehlikesi yok</t>
  </si>
  <si>
    <t>Donatı veya gömülü metal bulunmayan betonlarda hiçbir zararlı etkinin olmadığı çevreler</t>
  </si>
  <si>
    <t>Karbonatlaşmanın sebep olduğu korozyon</t>
  </si>
  <si>
    <t>Kuru veya sürekli ıslak</t>
  </si>
  <si>
    <t>Islak, ara sıra kuru</t>
  </si>
  <si>
    <t>Orta derecede nemli</t>
  </si>
  <si>
    <t>Döngülü ıslak ve kuru</t>
  </si>
  <si>
    <t>Deniz suyu haricindeki klorürlerin sebep olduğu korozyon</t>
  </si>
  <si>
    <t>Deniz suyundan kaynaklanan klorürlerin sebep olduğu korozyon</t>
  </si>
  <si>
    <t>Hava ile taşınan tuzlara maruz kalan, ancak deniz suyu ile doğrudan temas etmeyen</t>
  </si>
  <si>
    <t>Sürekli olarak su içerisinde</t>
  </si>
  <si>
    <t>Gelgit, dalga ve serpinti bölgeleri</t>
  </si>
  <si>
    <t>Buz çözücü maddenin de bulunduğu veya bulunmadığı donma/çözülme etkisi</t>
  </si>
  <si>
    <t>Buz çözücü madde içermeyen suya orta derecede doygun</t>
  </si>
  <si>
    <t>Buz çözücü madde içeren suya orta derecede doygun</t>
  </si>
  <si>
    <t>Buz çözücü madde içermeyen suya yüksek derecede doygun</t>
  </si>
  <si>
    <t>Buz çözücü madde içeren su veya deniz suyuna yüksek derecede doygun</t>
  </si>
  <si>
    <t>Betonun kimyasal etkilere maruz kalması</t>
  </si>
  <si>
    <t>Az zararlı kimyasal ortam</t>
  </si>
  <si>
    <t>Orta zararlı kimyasal ortam</t>
  </si>
  <si>
    <t>Çok zararlı kimyasal ortam</t>
  </si>
  <si>
    <t>Mekanik aşınma etkisi</t>
  </si>
  <si>
    <t>Orta derecede aşınma</t>
  </si>
  <si>
    <t>Önemli derecede aşınma</t>
  </si>
  <si>
    <t>Çok yüksek derecede aşınma</t>
  </si>
  <si>
    <t>Alkali silika reaksiyonu etkisiyle donatının korozyonu</t>
  </si>
  <si>
    <t>Normal kür işleminin ardından çok kısa süreyle rutubetli kalma dışında, kullanımı boyunca büyük ölçüde kuru kalan beton</t>
  </si>
  <si>
    <t>Sık sık veya daha uzun süreyle rutubetli ortamlara maruz beton</t>
  </si>
  <si>
    <t>Sık sık veya daha uzun süreyle rutubetli ve alkali içeren ortamlara maruz beton</t>
  </si>
  <si>
    <t>Yüksek dinamik yüklerin olduğu ve alkalilerin doğrudan etki ettiği ortamdaki beton</t>
  </si>
  <si>
    <t>C</t>
  </si>
  <si>
    <t>D</t>
  </si>
  <si>
    <t>S</t>
  </si>
  <si>
    <t>F</t>
  </si>
  <si>
    <t>A</t>
  </si>
  <si>
    <t>M</t>
  </si>
  <si>
    <t>Cüruf</t>
  </si>
  <si>
    <t>Uçucu kül</t>
  </si>
  <si>
    <t>Silis dumanı</t>
  </si>
  <si>
    <t>CEM I</t>
  </si>
  <si>
    <t>YOK</t>
  </si>
  <si>
    <t>Çimento Tipi</t>
  </si>
  <si>
    <t>Mineral katkı</t>
  </si>
  <si>
    <t>XF2-1</t>
  </si>
  <si>
    <t>XF2-2</t>
  </si>
  <si>
    <t>XF3-1</t>
  </si>
  <si>
    <t>XF3-2</t>
  </si>
  <si>
    <t>XM2-1</t>
  </si>
  <si>
    <t>XM2-2</t>
  </si>
  <si>
    <r>
      <t>F</t>
    </r>
    <r>
      <rPr>
        <vertAlign val="subscript"/>
        <sz val="11"/>
        <color theme="1"/>
        <rFont val="Calibri"/>
        <family val="2"/>
        <charset val="162"/>
        <scheme val="minor"/>
      </rPr>
      <t>4</t>
    </r>
  </si>
  <si>
    <r>
      <t>MS</t>
    </r>
    <r>
      <rPr>
        <vertAlign val="subscript"/>
        <sz val="11"/>
        <color theme="1"/>
        <rFont val="Calibri"/>
        <family val="2"/>
        <charset val="162"/>
        <scheme val="minor"/>
      </rPr>
      <t>25</t>
    </r>
  </si>
  <si>
    <r>
      <t>F</t>
    </r>
    <r>
      <rPr>
        <vertAlign val="subscript"/>
        <sz val="11"/>
        <color theme="1"/>
        <rFont val="Calibri"/>
        <family val="2"/>
        <charset val="162"/>
        <scheme val="minor"/>
      </rPr>
      <t>2</t>
    </r>
  </si>
  <si>
    <r>
      <t>MS</t>
    </r>
    <r>
      <rPr>
        <vertAlign val="subscript"/>
        <sz val="11"/>
        <color theme="1"/>
        <rFont val="Calibri"/>
        <family val="2"/>
        <charset val="162"/>
        <scheme val="minor"/>
      </rPr>
      <t>18</t>
    </r>
  </si>
  <si>
    <t xml:space="preserve"> </t>
  </si>
  <si>
    <t>Mineral katkı miktarı(kg)</t>
  </si>
  <si>
    <t>TS EN 206</t>
  </si>
  <si>
    <t>Dmaks=8mm için %5.5 /Dmaks=16mm için %4.5 / Dmaks=32mm için %4/Dmaks=63mm için %3.5 /</t>
  </si>
  <si>
    <t>k</t>
  </si>
  <si>
    <t>Değer Girin</t>
  </si>
  <si>
    <t xml:space="preserve">BU ÇALIŞMA SADECE BİLGİ PAYLAŞIMI AMACIYLA HAZIRLANMIŞTIR. HESAPLAMALARDAN KAYNAKLI HİÇ BİR SORUMLULUK KABUL EDİLMEZ. </t>
  </si>
  <si>
    <t>CEM II</t>
  </si>
  <si>
    <t>Reçete su miktarı(kg)</t>
  </si>
  <si>
    <t>Su/Bağlayıcı</t>
  </si>
  <si>
    <t>Çimento</t>
  </si>
  <si>
    <t>Mineral</t>
  </si>
  <si>
    <t>Su</t>
  </si>
  <si>
    <t>Mineral K.</t>
  </si>
  <si>
    <t>Çimento T.</t>
  </si>
  <si>
    <t>Çevresel Etki</t>
  </si>
  <si>
    <t>Komb</t>
  </si>
  <si>
    <t>1-4</t>
  </si>
  <si>
    <t>2-4</t>
  </si>
  <si>
    <t>2-1</t>
  </si>
  <si>
    <t>2-3</t>
  </si>
  <si>
    <t>1-3</t>
  </si>
  <si>
    <t>1-2</t>
  </si>
  <si>
    <t>2-2</t>
  </si>
  <si>
    <t>Eşd.Bağlayıcı</t>
  </si>
  <si>
    <t>su/bağ</t>
  </si>
  <si>
    <t>Eşd. Bağlayıcı(kg)</t>
  </si>
  <si>
    <t>Sülfata dayanıklı çimento veya cüruflu çimento kullanılması gereklidir.</t>
  </si>
  <si>
    <t>TS 13515'e GÖRE YAPILAN HESAPLAMA</t>
  </si>
  <si>
    <t>Mineral katkı kullanıldığında en az çimento içeriği (kg/m3)</t>
  </si>
  <si>
    <t>En az hava içeriği (%)</t>
  </si>
  <si>
    <t>En az çimento (bağlayıcı) içeriği (kg/m3)</t>
  </si>
  <si>
    <t>SADECE TURUNCU RENKLİ HÜCRELERE VERİ GİRİNİZ.</t>
  </si>
  <si>
    <t>1-1</t>
  </si>
  <si>
    <t>Toplam Bağlayıcı(kg)</t>
  </si>
  <si>
    <r>
      <t xml:space="preserve">HAZIRLAYAN: YASİN ENGİN (İnş.Yük.Müh) 
www.betonvecimento.com   
</t>
    </r>
    <r>
      <rPr>
        <b/>
        <sz val="12"/>
        <color theme="0"/>
        <rFont val="Calibri"/>
        <family val="2"/>
        <charset val="162"/>
        <scheme val="minor"/>
      </rPr>
      <t xml:space="preserve">Aralık 2019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</si>
</sst>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0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i/>
      <sz val="10"/>
      <color rgb="FFFF0000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vertAlign val="subscript"/>
      <sz val="11"/>
      <color theme="1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i/>
      <sz val="24"/>
      <color theme="1"/>
      <name val="Calibri"/>
      <family val="2"/>
      <charset val="162"/>
      <scheme val="minor"/>
    </font>
    <font>
      <b/>
      <i/>
      <sz val="28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i/>
      <sz val="12"/>
      <color rgb="FFFF0000"/>
      <name val="Calibri"/>
      <family val="2"/>
      <charset val="162"/>
      <scheme val="minor"/>
    </font>
    <font>
      <b/>
      <i/>
      <sz val="14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i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i/>
      <sz val="20"/>
      <color theme="1"/>
      <name val="Calibri"/>
      <family val="2"/>
      <charset val="162"/>
      <scheme val="minor"/>
    </font>
    <font>
      <b/>
      <i/>
      <sz val="22"/>
      <color theme="1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b/>
      <i/>
      <sz val="8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theme="8" tint="0.79998168889431442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4" fillId="8" borderId="15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 wrapText="1"/>
    </xf>
    <xf numFmtId="0" fontId="5" fillId="14" borderId="15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2" xfId="0" applyBorder="1"/>
    <xf numFmtId="0" fontId="0" fillId="0" borderId="3" xfId="0" applyBorder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16" xfId="0" applyBorder="1"/>
    <xf numFmtId="0" fontId="0" fillId="0" borderId="16" xfId="0" applyBorder="1" applyAlignment="1">
      <alignment horizontal="center" vertical="center"/>
    </xf>
    <xf numFmtId="49" fontId="0" fillId="0" borderId="0" xfId="0" applyNumberFormat="1"/>
    <xf numFmtId="0" fontId="0" fillId="0" borderId="16" xfId="0" applyFill="1" applyBorder="1" applyAlignment="1">
      <alignment horizontal="center" vertical="center"/>
    </xf>
    <xf numFmtId="164" fontId="22" fillId="0" borderId="16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6" borderId="1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8" fillId="6" borderId="7" xfId="0" applyFont="1" applyFill="1" applyBorder="1" applyProtection="1">
      <protection locked="0"/>
    </xf>
    <xf numFmtId="0" fontId="3" fillId="6" borderId="7" xfId="0" applyFont="1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0" fillId="6" borderId="6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0" xfId="0" applyFill="1" applyBorder="1" applyProtection="1"/>
    <xf numFmtId="0" fontId="14" fillId="6" borderId="0" xfId="0" applyFont="1" applyFill="1" applyBorder="1" applyProtection="1"/>
    <xf numFmtId="0" fontId="28" fillId="6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17" fillId="17" borderId="14" xfId="0" applyFont="1" applyFill="1" applyBorder="1" applyAlignment="1" applyProtection="1">
      <alignment horizontal="left" vertical="center"/>
      <protection locked="0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9" fillId="3" borderId="17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2" fillId="5" borderId="7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 vertical="center"/>
    </xf>
    <xf numFmtId="0" fontId="12" fillId="5" borderId="5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24" fillId="5" borderId="1" xfId="0" applyFont="1" applyFill="1" applyBorder="1" applyAlignment="1" applyProtection="1">
      <alignment horizontal="center" vertical="center"/>
    </xf>
    <xf numFmtId="0" fontId="24" fillId="5" borderId="2" xfId="0" applyFont="1" applyFill="1" applyBorder="1" applyAlignment="1" applyProtection="1">
      <alignment horizontal="center" vertical="center"/>
    </xf>
    <xf numFmtId="0" fontId="24" fillId="5" borderId="3" xfId="0" applyFont="1" applyFill="1" applyBorder="1" applyAlignment="1" applyProtection="1">
      <alignment horizontal="center" vertical="center"/>
    </xf>
    <xf numFmtId="0" fontId="24" fillId="5" borderId="7" xfId="0" applyFont="1" applyFill="1" applyBorder="1" applyAlignment="1" applyProtection="1">
      <alignment horizontal="center" vertical="center"/>
    </xf>
    <xf numFmtId="0" fontId="24" fillId="5" borderId="0" xfId="0" applyFont="1" applyFill="1" applyBorder="1" applyAlignment="1" applyProtection="1">
      <alignment horizontal="center" vertical="center"/>
    </xf>
    <xf numFmtId="0" fontId="24" fillId="5" borderId="8" xfId="0" applyFont="1" applyFill="1" applyBorder="1" applyAlignment="1" applyProtection="1">
      <alignment horizontal="center" vertical="center"/>
    </xf>
    <xf numFmtId="0" fontId="24" fillId="5" borderId="4" xfId="0" applyFont="1" applyFill="1" applyBorder="1" applyAlignment="1" applyProtection="1">
      <alignment horizontal="center" vertical="center"/>
    </xf>
    <xf numFmtId="0" fontId="24" fillId="5" borderId="5" xfId="0" applyFont="1" applyFill="1" applyBorder="1" applyAlignment="1" applyProtection="1">
      <alignment horizontal="center" vertical="center"/>
    </xf>
    <xf numFmtId="0" fontId="24" fillId="5" borderId="6" xfId="0" applyFont="1" applyFill="1" applyBorder="1" applyAlignment="1" applyProtection="1">
      <alignment horizontal="center" vertical="center"/>
    </xf>
    <xf numFmtId="0" fontId="23" fillId="17" borderId="1" xfId="0" applyFont="1" applyFill="1" applyBorder="1" applyAlignment="1" applyProtection="1">
      <alignment horizontal="center" vertical="center"/>
      <protection locked="0"/>
    </xf>
    <xf numFmtId="0" fontId="23" fillId="17" borderId="2" xfId="0" applyFont="1" applyFill="1" applyBorder="1" applyAlignment="1" applyProtection="1">
      <alignment horizontal="center" vertical="center"/>
      <protection locked="0"/>
    </xf>
    <xf numFmtId="0" fontId="23" fillId="17" borderId="4" xfId="0" applyFont="1" applyFill="1" applyBorder="1" applyAlignment="1" applyProtection="1">
      <alignment horizontal="center" vertical="center"/>
      <protection locked="0"/>
    </xf>
    <xf numFmtId="0" fontId="23" fillId="17" borderId="5" xfId="0" applyFont="1" applyFill="1" applyBorder="1" applyAlignment="1" applyProtection="1">
      <alignment horizontal="center" vertical="center"/>
      <protection locked="0"/>
    </xf>
    <xf numFmtId="0" fontId="23" fillId="17" borderId="3" xfId="0" applyFont="1" applyFill="1" applyBorder="1" applyAlignment="1" applyProtection="1">
      <alignment horizontal="center" vertical="center"/>
      <protection locked="0"/>
    </xf>
    <xf numFmtId="0" fontId="23" fillId="17" borderId="6" xfId="0" applyFont="1" applyFill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11" fillId="15" borderId="1" xfId="0" applyFont="1" applyFill="1" applyBorder="1" applyAlignment="1" applyProtection="1">
      <alignment horizontal="center" vertical="center" wrapText="1"/>
    </xf>
    <xf numFmtId="0" fontId="11" fillId="15" borderId="2" xfId="0" applyFont="1" applyFill="1" applyBorder="1" applyAlignment="1" applyProtection="1">
      <alignment horizontal="center" vertical="center" wrapText="1"/>
    </xf>
    <xf numFmtId="0" fontId="11" fillId="15" borderId="3" xfId="0" applyFont="1" applyFill="1" applyBorder="1" applyAlignment="1" applyProtection="1">
      <alignment horizontal="center" vertical="center" wrapText="1"/>
    </xf>
    <xf numFmtId="0" fontId="11" fillId="15" borderId="7" xfId="0" applyFont="1" applyFill="1" applyBorder="1" applyAlignment="1" applyProtection="1">
      <alignment horizontal="center" vertical="center" wrapText="1"/>
    </xf>
    <xf numFmtId="0" fontId="11" fillId="15" borderId="0" xfId="0" applyFont="1" applyFill="1" applyBorder="1" applyAlignment="1" applyProtection="1">
      <alignment horizontal="center" vertical="center" wrapText="1"/>
    </xf>
    <xf numFmtId="0" fontId="11" fillId="15" borderId="8" xfId="0" applyFont="1" applyFill="1" applyBorder="1" applyAlignment="1" applyProtection="1">
      <alignment horizontal="center" vertical="center" wrapText="1"/>
    </xf>
    <xf numFmtId="0" fontId="11" fillId="15" borderId="4" xfId="0" applyFont="1" applyFill="1" applyBorder="1" applyAlignment="1" applyProtection="1">
      <alignment horizontal="center" vertical="center" wrapText="1"/>
    </xf>
    <xf numFmtId="0" fontId="11" fillId="15" borderId="5" xfId="0" applyFont="1" applyFill="1" applyBorder="1" applyAlignment="1" applyProtection="1">
      <alignment horizontal="center" vertical="center" wrapText="1"/>
    </xf>
    <xf numFmtId="0" fontId="11" fillId="15" borderId="6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center" vertical="center" wrapText="1"/>
    </xf>
    <xf numFmtId="0" fontId="9" fillId="5" borderId="8" xfId="0" applyFont="1" applyFill="1" applyBorder="1" applyAlignment="1" applyProtection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5" borderId="6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6" borderId="2" xfId="0" applyFont="1" applyFill="1" applyBorder="1" applyAlignment="1" applyProtection="1">
      <alignment horizontal="center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0" fontId="12" fillId="6" borderId="7" xfId="0" applyFont="1" applyFill="1" applyBorder="1" applyAlignment="1" applyProtection="1">
      <alignment horizontal="center" vertical="center" wrapText="1"/>
    </xf>
    <xf numFmtId="0" fontId="12" fillId="6" borderId="0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</xf>
    <xf numFmtId="0" fontId="12" fillId="6" borderId="4" xfId="0" applyFont="1" applyFill="1" applyBorder="1" applyAlignment="1" applyProtection="1">
      <alignment horizontal="center" vertical="center" wrapText="1"/>
    </xf>
    <xf numFmtId="0" fontId="12" fillId="6" borderId="5" xfId="0" applyFont="1" applyFill="1" applyBorder="1" applyAlignment="1" applyProtection="1">
      <alignment horizontal="center" vertical="center" wrapText="1"/>
    </xf>
    <xf numFmtId="0" fontId="12" fillId="6" borderId="6" xfId="0" applyFont="1" applyFill="1" applyBorder="1" applyAlignment="1" applyProtection="1">
      <alignment horizontal="center" vertical="center" wrapText="1"/>
    </xf>
    <xf numFmtId="0" fontId="26" fillId="6" borderId="1" xfId="0" applyFont="1" applyFill="1" applyBorder="1" applyAlignment="1" applyProtection="1">
      <alignment horizontal="center" vertical="center" wrapText="1"/>
    </xf>
    <xf numFmtId="0" fontId="26" fillId="6" borderId="2" xfId="0" applyFont="1" applyFill="1" applyBorder="1" applyAlignment="1" applyProtection="1">
      <alignment horizontal="center" vertical="center" wrapText="1"/>
    </xf>
    <xf numFmtId="0" fontId="26" fillId="6" borderId="3" xfId="0" applyFont="1" applyFill="1" applyBorder="1" applyAlignment="1" applyProtection="1">
      <alignment horizontal="center" vertical="center" wrapText="1"/>
    </xf>
    <xf numFmtId="0" fontId="26" fillId="6" borderId="7" xfId="0" applyFont="1" applyFill="1" applyBorder="1" applyAlignment="1" applyProtection="1">
      <alignment horizontal="center" vertical="center" wrapText="1"/>
    </xf>
    <xf numFmtId="0" fontId="26" fillId="6" borderId="0" xfId="0" applyFont="1" applyFill="1" applyBorder="1" applyAlignment="1" applyProtection="1">
      <alignment horizontal="center" vertical="center" wrapText="1"/>
    </xf>
    <xf numFmtId="0" fontId="26" fillId="6" borderId="8" xfId="0" applyFont="1" applyFill="1" applyBorder="1" applyAlignment="1" applyProtection="1">
      <alignment horizontal="center" vertical="center" wrapText="1"/>
    </xf>
    <xf numFmtId="0" fontId="26" fillId="6" borderId="4" xfId="0" applyFont="1" applyFill="1" applyBorder="1" applyAlignment="1" applyProtection="1">
      <alignment horizontal="center" vertical="center" wrapText="1"/>
    </xf>
    <xf numFmtId="0" fontId="26" fillId="6" borderId="5" xfId="0" applyFont="1" applyFill="1" applyBorder="1" applyAlignment="1" applyProtection="1">
      <alignment horizontal="center" vertical="center" wrapText="1"/>
    </xf>
    <xf numFmtId="0" fontId="26" fillId="6" borderId="6" xfId="0" applyFont="1" applyFill="1" applyBorder="1" applyAlignment="1" applyProtection="1">
      <alignment horizontal="center" vertical="center" wrapText="1"/>
    </xf>
    <xf numFmtId="0" fontId="18" fillId="6" borderId="1" xfId="0" applyFont="1" applyFill="1" applyBorder="1" applyAlignment="1" applyProtection="1">
      <alignment horizontal="center" vertical="center" wrapText="1"/>
    </xf>
    <xf numFmtId="0" fontId="18" fillId="6" borderId="2" xfId="0" applyFont="1" applyFill="1" applyBorder="1" applyAlignment="1" applyProtection="1">
      <alignment horizontal="center" vertical="center" wrapText="1"/>
    </xf>
    <xf numFmtId="0" fontId="18" fillId="6" borderId="3" xfId="0" applyFont="1" applyFill="1" applyBorder="1" applyAlignment="1" applyProtection="1">
      <alignment horizontal="center" vertical="center" wrapText="1"/>
    </xf>
    <xf numFmtId="0" fontId="18" fillId="6" borderId="7" xfId="0" applyFont="1" applyFill="1" applyBorder="1" applyAlignment="1" applyProtection="1">
      <alignment horizontal="center" vertical="center" wrapText="1"/>
    </xf>
    <xf numFmtId="0" fontId="18" fillId="6" borderId="0" xfId="0" applyFont="1" applyFill="1" applyBorder="1" applyAlignment="1" applyProtection="1">
      <alignment horizontal="center" vertical="center" wrapText="1"/>
    </xf>
    <xf numFmtId="0" fontId="18" fillId="6" borderId="8" xfId="0" applyFont="1" applyFill="1" applyBorder="1" applyAlignment="1" applyProtection="1">
      <alignment horizontal="center" vertical="center" wrapText="1"/>
    </xf>
    <xf numFmtId="0" fontId="18" fillId="6" borderId="4" xfId="0" applyFont="1" applyFill="1" applyBorder="1" applyAlignment="1" applyProtection="1">
      <alignment horizontal="center" vertical="center" wrapText="1"/>
    </xf>
    <xf numFmtId="0" fontId="18" fillId="6" borderId="5" xfId="0" applyFont="1" applyFill="1" applyBorder="1" applyAlignment="1" applyProtection="1">
      <alignment horizontal="center" vertical="center" wrapText="1"/>
    </xf>
    <xf numFmtId="0" fontId="18" fillId="6" borderId="6" xfId="0" applyFont="1" applyFill="1" applyBorder="1" applyAlignment="1" applyProtection="1">
      <alignment horizontal="center" vertical="center" wrapText="1"/>
    </xf>
    <xf numFmtId="2" fontId="12" fillId="5" borderId="1" xfId="0" applyNumberFormat="1" applyFont="1" applyFill="1" applyBorder="1" applyAlignment="1" applyProtection="1">
      <alignment horizontal="center" vertical="center"/>
    </xf>
    <xf numFmtId="2" fontId="12" fillId="5" borderId="2" xfId="0" applyNumberFormat="1" applyFont="1" applyFill="1" applyBorder="1" applyAlignment="1" applyProtection="1">
      <alignment horizontal="center" vertical="center"/>
    </xf>
    <xf numFmtId="2" fontId="12" fillId="5" borderId="3" xfId="0" applyNumberFormat="1" applyFont="1" applyFill="1" applyBorder="1" applyAlignment="1" applyProtection="1">
      <alignment horizontal="center" vertical="center"/>
    </xf>
    <xf numFmtId="2" fontId="12" fillId="5" borderId="7" xfId="0" applyNumberFormat="1" applyFont="1" applyFill="1" applyBorder="1" applyAlignment="1" applyProtection="1">
      <alignment horizontal="center" vertical="center"/>
    </xf>
    <xf numFmtId="2" fontId="12" fillId="5" borderId="0" xfId="0" applyNumberFormat="1" applyFont="1" applyFill="1" applyBorder="1" applyAlignment="1" applyProtection="1">
      <alignment horizontal="center" vertical="center"/>
    </xf>
    <xf numFmtId="2" fontId="12" fillId="5" borderId="8" xfId="0" applyNumberFormat="1" applyFont="1" applyFill="1" applyBorder="1" applyAlignment="1" applyProtection="1">
      <alignment horizontal="center" vertical="center"/>
    </xf>
    <xf numFmtId="2" fontId="12" fillId="5" borderId="4" xfId="0" applyNumberFormat="1" applyFont="1" applyFill="1" applyBorder="1" applyAlignment="1" applyProtection="1">
      <alignment horizontal="center" vertical="center"/>
    </xf>
    <xf numFmtId="2" fontId="12" fillId="5" borderId="5" xfId="0" applyNumberFormat="1" applyFont="1" applyFill="1" applyBorder="1" applyAlignment="1" applyProtection="1">
      <alignment horizontal="center" vertical="center"/>
    </xf>
    <xf numFmtId="2" fontId="12" fillId="5" borderId="6" xfId="0" applyNumberFormat="1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 applyProtection="1">
      <alignment horizontal="center" vertical="center" textRotation="90"/>
    </xf>
    <xf numFmtId="0" fontId="11" fillId="4" borderId="10" xfId="0" applyFont="1" applyFill="1" applyBorder="1" applyAlignment="1" applyProtection="1">
      <alignment horizontal="center" vertical="center" textRotation="90"/>
    </xf>
    <xf numFmtId="0" fontId="11" fillId="4" borderId="11" xfId="0" applyFont="1" applyFill="1" applyBorder="1" applyAlignment="1" applyProtection="1">
      <alignment horizontal="center" vertical="center" textRotation="90"/>
    </xf>
    <xf numFmtId="0" fontId="11" fillId="2" borderId="9" xfId="0" applyFont="1" applyFill="1" applyBorder="1" applyAlignment="1" applyProtection="1">
      <alignment horizontal="center" vertical="center" textRotation="90"/>
    </xf>
    <xf numFmtId="0" fontId="11" fillId="2" borderId="10" xfId="0" applyFont="1" applyFill="1" applyBorder="1" applyAlignment="1" applyProtection="1">
      <alignment horizontal="center" vertical="center" textRotation="90"/>
    </xf>
    <xf numFmtId="0" fontId="11" fillId="2" borderId="11" xfId="0" applyFont="1" applyFill="1" applyBorder="1" applyAlignment="1" applyProtection="1">
      <alignment horizontal="center" vertical="center" textRotation="90"/>
    </xf>
    <xf numFmtId="2" fontId="12" fillId="6" borderId="1" xfId="0" applyNumberFormat="1" applyFont="1" applyFill="1" applyBorder="1" applyAlignment="1" applyProtection="1">
      <alignment horizontal="center" vertical="center" wrapText="1"/>
    </xf>
    <xf numFmtId="2" fontId="12" fillId="6" borderId="2" xfId="0" applyNumberFormat="1" applyFont="1" applyFill="1" applyBorder="1" applyAlignment="1" applyProtection="1">
      <alignment horizontal="center" vertical="center" wrapText="1"/>
    </xf>
    <xf numFmtId="2" fontId="12" fillId="6" borderId="3" xfId="0" applyNumberFormat="1" applyFont="1" applyFill="1" applyBorder="1" applyAlignment="1" applyProtection="1">
      <alignment horizontal="center" vertical="center" wrapText="1"/>
    </xf>
    <xf numFmtId="2" fontId="12" fillId="6" borderId="7" xfId="0" applyNumberFormat="1" applyFont="1" applyFill="1" applyBorder="1" applyAlignment="1" applyProtection="1">
      <alignment horizontal="center" vertical="center" wrapText="1"/>
    </xf>
    <xf numFmtId="2" fontId="12" fillId="6" borderId="0" xfId="0" applyNumberFormat="1" applyFont="1" applyFill="1" applyBorder="1" applyAlignment="1" applyProtection="1">
      <alignment horizontal="center" vertical="center" wrapText="1"/>
    </xf>
    <xf numFmtId="2" fontId="12" fillId="6" borderId="8" xfId="0" applyNumberFormat="1" applyFont="1" applyFill="1" applyBorder="1" applyAlignment="1" applyProtection="1">
      <alignment horizontal="center" vertical="center" wrapText="1"/>
    </xf>
    <xf numFmtId="2" fontId="12" fillId="6" borderId="4" xfId="0" applyNumberFormat="1" applyFont="1" applyFill="1" applyBorder="1" applyAlignment="1" applyProtection="1">
      <alignment horizontal="center" vertical="center" wrapText="1"/>
    </xf>
    <xf numFmtId="2" fontId="12" fillId="6" borderId="5" xfId="0" applyNumberFormat="1" applyFont="1" applyFill="1" applyBorder="1" applyAlignment="1" applyProtection="1">
      <alignment horizontal="center" vertical="center" wrapText="1"/>
    </xf>
    <xf numFmtId="2" fontId="12" fillId="6" borderId="6" xfId="0" applyNumberFormat="1" applyFont="1" applyFill="1" applyBorder="1" applyAlignment="1" applyProtection="1">
      <alignment horizontal="center" vertical="center" wrapText="1"/>
    </xf>
    <xf numFmtId="0" fontId="6" fillId="7" borderId="9" xfId="0" applyFont="1" applyFill="1" applyBorder="1" applyAlignment="1" applyProtection="1">
      <alignment horizontal="center" vertical="center"/>
    </xf>
    <xf numFmtId="0" fontId="6" fillId="7" borderId="10" xfId="0" applyFont="1" applyFill="1" applyBorder="1" applyAlignment="1" applyProtection="1">
      <alignment horizontal="center" vertical="center"/>
    </xf>
    <xf numFmtId="0" fontId="6" fillId="7" borderId="11" xfId="0" applyFont="1" applyFill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horizontal="center" vertical="center" wrapText="1"/>
    </xf>
    <xf numFmtId="0" fontId="17" fillId="5" borderId="8" xfId="0" applyFont="1" applyFill="1" applyBorder="1" applyAlignment="1" applyProtection="1">
      <alignment horizontal="center" vertical="center" wrapText="1"/>
    </xf>
    <xf numFmtId="0" fontId="17" fillId="5" borderId="5" xfId="0" applyFont="1" applyFill="1" applyBorder="1" applyAlignment="1" applyProtection="1">
      <alignment horizontal="center" vertical="center" wrapText="1"/>
    </xf>
    <xf numFmtId="0" fontId="17" fillId="5" borderId="6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2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7" xfId="0" applyFont="1" applyFill="1" applyBorder="1" applyAlignment="1" applyProtection="1">
      <alignment horizontal="center" vertical="center" wrapText="1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2" fillId="16" borderId="1" xfId="0" applyFont="1" applyFill="1" applyBorder="1" applyAlignment="1" applyProtection="1">
      <alignment horizontal="center" vertical="center"/>
      <protection locked="0"/>
    </xf>
    <xf numFmtId="0" fontId="2" fillId="16" borderId="2" xfId="0" applyFont="1" applyFill="1" applyBorder="1" applyAlignment="1" applyProtection="1">
      <alignment horizontal="center" vertical="center"/>
      <protection locked="0"/>
    </xf>
    <xf numFmtId="0" fontId="2" fillId="16" borderId="3" xfId="0" applyFont="1" applyFill="1" applyBorder="1" applyAlignment="1" applyProtection="1">
      <alignment horizontal="center" vertical="center"/>
      <protection locked="0"/>
    </xf>
    <xf numFmtId="0" fontId="2" fillId="16" borderId="4" xfId="0" applyFont="1" applyFill="1" applyBorder="1" applyAlignment="1" applyProtection="1">
      <alignment horizontal="center" vertical="center"/>
      <protection locked="0"/>
    </xf>
    <xf numFmtId="0" fontId="2" fillId="16" borderId="5" xfId="0" applyFont="1" applyFill="1" applyBorder="1" applyAlignment="1" applyProtection="1">
      <alignment horizontal="center" vertical="center"/>
      <protection locked="0"/>
    </xf>
    <xf numFmtId="0" fontId="2" fillId="16" borderId="6" xfId="0" applyFont="1" applyFill="1" applyBorder="1" applyAlignment="1" applyProtection="1">
      <alignment horizontal="center" vertical="center"/>
      <protection locked="0"/>
    </xf>
    <xf numFmtId="0" fontId="2" fillId="16" borderId="1" xfId="0" applyFont="1" applyFill="1" applyBorder="1" applyAlignment="1" applyProtection="1">
      <alignment horizontal="center" vertical="center"/>
    </xf>
    <xf numFmtId="0" fontId="2" fillId="16" borderId="2" xfId="0" applyFont="1" applyFill="1" applyBorder="1" applyAlignment="1" applyProtection="1">
      <alignment horizontal="center" vertical="center"/>
    </xf>
    <xf numFmtId="0" fontId="2" fillId="16" borderId="3" xfId="0" applyFont="1" applyFill="1" applyBorder="1" applyAlignment="1" applyProtection="1">
      <alignment horizontal="center" vertical="center"/>
    </xf>
    <xf numFmtId="0" fontId="2" fillId="16" borderId="4" xfId="0" applyFont="1" applyFill="1" applyBorder="1" applyAlignment="1" applyProtection="1">
      <alignment horizontal="center" vertical="center"/>
    </xf>
    <xf numFmtId="0" fontId="2" fillId="16" borderId="5" xfId="0" applyFont="1" applyFill="1" applyBorder="1" applyAlignment="1" applyProtection="1">
      <alignment horizontal="center" vertical="center"/>
    </xf>
    <xf numFmtId="0" fontId="2" fillId="16" borderId="6" xfId="0" applyFont="1" applyFill="1" applyBorder="1" applyAlignment="1" applyProtection="1">
      <alignment horizontal="center" vertical="center"/>
    </xf>
    <xf numFmtId="1" fontId="23" fillId="7" borderId="1" xfId="0" applyNumberFormat="1" applyFont="1" applyFill="1" applyBorder="1" applyAlignment="1" applyProtection="1">
      <alignment horizontal="center" vertical="center"/>
    </xf>
    <xf numFmtId="1" fontId="23" fillId="7" borderId="3" xfId="0" applyNumberFormat="1" applyFont="1" applyFill="1" applyBorder="1" applyAlignment="1" applyProtection="1">
      <alignment horizontal="center" vertical="center"/>
    </xf>
    <xf numFmtId="1" fontId="23" fillId="7" borderId="4" xfId="0" applyNumberFormat="1" applyFont="1" applyFill="1" applyBorder="1" applyAlignment="1" applyProtection="1">
      <alignment horizontal="center" vertical="center"/>
    </xf>
    <xf numFmtId="1" fontId="23" fillId="7" borderId="6" xfId="0" applyNumberFormat="1" applyFont="1" applyFill="1" applyBorder="1" applyAlignment="1" applyProtection="1">
      <alignment horizontal="center" vertical="center"/>
    </xf>
    <xf numFmtId="0" fontId="15" fillId="6" borderId="2" xfId="0" applyFont="1" applyFill="1" applyBorder="1" applyAlignment="1" applyProtection="1">
      <alignment horizontal="center" vertical="center"/>
    </xf>
    <xf numFmtId="2" fontId="23" fillId="7" borderId="1" xfId="0" applyNumberFormat="1" applyFont="1" applyFill="1" applyBorder="1" applyAlignment="1" applyProtection="1">
      <alignment horizontal="center" vertical="center"/>
    </xf>
    <xf numFmtId="2" fontId="23" fillId="7" borderId="3" xfId="0" applyNumberFormat="1" applyFont="1" applyFill="1" applyBorder="1" applyAlignment="1" applyProtection="1">
      <alignment horizontal="center" vertical="center"/>
    </xf>
    <xf numFmtId="2" fontId="23" fillId="7" borderId="4" xfId="0" applyNumberFormat="1" applyFont="1" applyFill="1" applyBorder="1" applyAlignment="1" applyProtection="1">
      <alignment horizontal="center" vertical="center"/>
    </xf>
    <xf numFmtId="2" fontId="23" fillId="7" borderId="6" xfId="0" applyNumberFormat="1" applyFont="1" applyFill="1" applyBorder="1" applyAlignment="1" applyProtection="1">
      <alignment horizontal="center" vertical="center"/>
    </xf>
    <xf numFmtId="0" fontId="29" fillId="17" borderId="9" xfId="0" applyFont="1" applyFill="1" applyBorder="1" applyAlignment="1" applyProtection="1">
      <alignment horizontal="center" vertical="center" textRotation="90"/>
      <protection locked="0"/>
    </xf>
    <xf numFmtId="0" fontId="29" fillId="17" borderId="10" xfId="0" applyFont="1" applyFill="1" applyBorder="1" applyAlignment="1" applyProtection="1">
      <alignment horizontal="center" vertical="center" textRotation="90"/>
      <protection locked="0"/>
    </xf>
    <xf numFmtId="0" fontId="29" fillId="17" borderId="11" xfId="0" applyFont="1" applyFill="1" applyBorder="1" applyAlignment="1" applyProtection="1">
      <alignment horizontal="center" vertical="center" textRotation="90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27" fillId="16" borderId="9" xfId="0" applyFont="1" applyFill="1" applyBorder="1" applyAlignment="1" applyProtection="1">
      <alignment horizontal="center" vertical="center"/>
      <protection locked="0"/>
    </xf>
    <xf numFmtId="0" fontId="27" fillId="16" borderId="10" xfId="0" applyFont="1" applyFill="1" applyBorder="1" applyAlignment="1" applyProtection="1">
      <alignment horizontal="center" vertical="center"/>
      <protection locked="0"/>
    </xf>
    <xf numFmtId="0" fontId="27" fillId="16" borderId="11" xfId="0" applyFont="1" applyFill="1" applyBorder="1" applyAlignment="1" applyProtection="1">
      <alignment horizontal="center" vertical="center"/>
      <protection locked="0"/>
    </xf>
    <xf numFmtId="0" fontId="25" fillId="17" borderId="9" xfId="0" applyFont="1" applyFill="1" applyBorder="1" applyAlignment="1" applyProtection="1">
      <alignment horizontal="center" vertical="center"/>
      <protection locked="0"/>
    </xf>
    <xf numFmtId="0" fontId="25" fillId="17" borderId="10" xfId="0" applyFont="1" applyFill="1" applyBorder="1" applyAlignment="1" applyProtection="1">
      <alignment horizontal="center" vertical="center"/>
      <protection locked="0"/>
    </xf>
    <xf numFmtId="0" fontId="25" fillId="17" borderId="11" xfId="0" applyFont="1" applyFill="1" applyBorder="1" applyAlignment="1" applyProtection="1">
      <alignment horizontal="center" vertical="center"/>
      <protection locked="0"/>
    </xf>
    <xf numFmtId="0" fontId="16" fillId="17" borderId="1" xfId="0" applyFont="1" applyFill="1" applyBorder="1" applyAlignment="1" applyProtection="1">
      <alignment horizontal="center" vertical="center"/>
      <protection locked="0"/>
    </xf>
    <xf numFmtId="0" fontId="16" fillId="17" borderId="2" xfId="0" applyFont="1" applyFill="1" applyBorder="1" applyAlignment="1" applyProtection="1">
      <alignment horizontal="center" vertical="center"/>
      <protection locked="0"/>
    </xf>
    <xf numFmtId="0" fontId="16" fillId="17" borderId="3" xfId="0" applyFont="1" applyFill="1" applyBorder="1" applyAlignment="1" applyProtection="1">
      <alignment horizontal="center" vertical="center"/>
      <protection locked="0"/>
    </xf>
    <xf numFmtId="0" fontId="16" fillId="17" borderId="4" xfId="0" applyFont="1" applyFill="1" applyBorder="1" applyAlignment="1" applyProtection="1">
      <alignment horizontal="center" vertical="center"/>
      <protection locked="0"/>
    </xf>
    <xf numFmtId="0" fontId="16" fillId="17" borderId="5" xfId="0" applyFont="1" applyFill="1" applyBorder="1" applyAlignment="1" applyProtection="1">
      <alignment horizontal="center" vertical="center"/>
      <protection locked="0"/>
    </xf>
    <xf numFmtId="0" fontId="16" fillId="17" borderId="6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al" xfId="0" builtinId="0"/>
  </cellStyles>
  <dxfs count="10"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List" dx="16" fmlaLink="$B$1" fmlaRange="Sheet2!$A$2:$A$25" noThreeD="1" sel="4" val="0"/>
</file>

<file path=xl/ctrlProps/ctrlProp2.xml><?xml version="1.0" encoding="utf-8"?>
<formControlPr xmlns="http://schemas.microsoft.com/office/spreadsheetml/2009/9/main" objectType="List" dx="16" fmlaLink="Sheet2!$P$5" fmlaRange="Sheet2!$P$6:$P$7" noThreeD="1" sel="1" val="0"/>
</file>

<file path=xl/ctrlProps/ctrlProp3.xml><?xml version="1.0" encoding="utf-8"?>
<formControlPr xmlns="http://schemas.microsoft.com/office/spreadsheetml/2009/9/main" objectType="List" dx="16" fmlaLink="Sheet2!$O$5" fmlaRange="Sheet2!$O$6:$O$9" noThreeD="1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373379</xdr:colOff>
      <xdr:row>4</xdr:row>
      <xdr:rowOff>92508</xdr:rowOff>
    </xdr:from>
    <xdr:to>
      <xdr:col>18</xdr:col>
      <xdr:colOff>549526</xdr:colOff>
      <xdr:row>26</xdr:row>
      <xdr:rowOff>30480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2179" y="976428"/>
          <a:ext cx="9320147" cy="4128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57148</xdr:colOff>
      <xdr:row>4</xdr:row>
      <xdr:rowOff>104775</xdr:rowOff>
    </xdr:from>
    <xdr:to>
      <xdr:col>3</xdr:col>
      <xdr:colOff>238123</xdr:colOff>
      <xdr:row>10</xdr:row>
      <xdr:rowOff>114300</xdr:rowOff>
    </xdr:to>
    <xdr:sp macro="" textlink="">
      <xdr:nvSpPr>
        <xdr:cNvPr id="3" name="Satır Belirtme Çizgisi 1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H="1">
          <a:off x="57148" y="1095375"/>
          <a:ext cx="2009775" cy="1152525"/>
        </a:xfrm>
        <a:prstGeom prst="borderCallout1">
          <a:avLst>
            <a:gd name="adj1" fmla="val 18750"/>
            <a:gd name="adj2" fmla="val -8333"/>
            <a:gd name="adj3" fmla="val 71195"/>
            <a:gd name="adj4" fmla="val -36675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>
              <a:solidFill>
                <a:schemeClr val="tx1"/>
              </a:solidFill>
            </a:rPr>
            <a:t>Çevresel</a:t>
          </a:r>
          <a:r>
            <a:rPr lang="tr-TR" sz="1100" baseline="0">
              <a:solidFill>
                <a:schemeClr val="tx1"/>
              </a:solidFill>
            </a:rPr>
            <a:t> etki sınıfını seçiniz. XF2, XF3 ve XM sınıfları                  TS 13515'deki ilgili tabloya göre farklı en büyük su/çimento oranları gözönüne alınarak 2 kategoriye ayrılmıştır.</a:t>
          </a:r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66673</xdr:colOff>
      <xdr:row>10</xdr:row>
      <xdr:rowOff>180976</xdr:rowOff>
    </xdr:from>
    <xdr:to>
      <xdr:col>3</xdr:col>
      <xdr:colOff>247648</xdr:colOff>
      <xdr:row>14</xdr:row>
      <xdr:rowOff>123826</xdr:rowOff>
    </xdr:to>
    <xdr:sp macro="" textlink="">
      <xdr:nvSpPr>
        <xdr:cNvPr id="4" name="Satır Belirtme Çizgisi 1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H="1">
          <a:off x="66673" y="2207896"/>
          <a:ext cx="2009775" cy="704850"/>
        </a:xfrm>
        <a:prstGeom prst="borderCallout1">
          <a:avLst>
            <a:gd name="adj1" fmla="val 18750"/>
            <a:gd name="adj2" fmla="val -8333"/>
            <a:gd name="adj3" fmla="val 183800"/>
            <a:gd name="adj4" fmla="val -33096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>
              <a:solidFill>
                <a:schemeClr val="tx1"/>
              </a:solidFill>
            </a:rPr>
            <a:t>Standart</a:t>
          </a:r>
          <a:r>
            <a:rPr lang="tr-TR" sz="1100" baseline="0">
              <a:solidFill>
                <a:schemeClr val="tx1"/>
              </a:solidFill>
            </a:rPr>
            <a:t> k eşdeğerlik kaysayılarını  sadece iki çimento cinsine göre belirlemiştir. </a:t>
          </a:r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76194</xdr:colOff>
      <xdr:row>15</xdr:row>
      <xdr:rowOff>9524</xdr:rowOff>
    </xdr:from>
    <xdr:to>
      <xdr:col>3</xdr:col>
      <xdr:colOff>247645</xdr:colOff>
      <xdr:row>19</xdr:row>
      <xdr:rowOff>38099</xdr:rowOff>
    </xdr:to>
    <xdr:sp macro="" textlink="">
      <xdr:nvSpPr>
        <xdr:cNvPr id="5" name="Satır Belirtme Çizgisi 1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flipH="1">
          <a:off x="76194" y="3095624"/>
          <a:ext cx="2000251" cy="775335"/>
        </a:xfrm>
        <a:prstGeom prst="borderCallout1">
          <a:avLst>
            <a:gd name="adj1" fmla="val 18750"/>
            <a:gd name="adj2" fmla="val -8333"/>
            <a:gd name="adj3" fmla="val 122807"/>
            <a:gd name="adj4" fmla="val -24554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>
              <a:solidFill>
                <a:schemeClr val="tx1"/>
              </a:solidFill>
            </a:rPr>
            <a:t>Mineral katkı durumunu mutlaka belirtiniz.</a:t>
          </a:r>
          <a:r>
            <a:rPr lang="tr-TR" sz="1100" baseline="0">
              <a:solidFill>
                <a:schemeClr val="tx1"/>
              </a:solidFill>
            </a:rPr>
            <a:t> Uçucu kül+silis dumanı opsiyonuna yer verilmemiştir.</a:t>
          </a:r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85724</xdr:colOff>
      <xdr:row>19</xdr:row>
      <xdr:rowOff>104775</xdr:rowOff>
    </xdr:from>
    <xdr:to>
      <xdr:col>3</xdr:col>
      <xdr:colOff>238124</xdr:colOff>
      <xdr:row>22</xdr:row>
      <xdr:rowOff>142875</xdr:rowOff>
    </xdr:to>
    <xdr:sp macro="" textlink="">
      <xdr:nvSpPr>
        <xdr:cNvPr id="6" name="Satır Belirtme Çizgisi 1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flipH="1">
          <a:off x="85724" y="3846195"/>
          <a:ext cx="1981200" cy="609600"/>
        </a:xfrm>
        <a:prstGeom prst="borderCallout1">
          <a:avLst>
            <a:gd name="adj1" fmla="val 18750"/>
            <a:gd name="adj2" fmla="val -8333"/>
            <a:gd name="adj3" fmla="val 139874"/>
            <a:gd name="adj4" fmla="val -1942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>
              <a:solidFill>
                <a:schemeClr val="tx1"/>
              </a:solidFill>
            </a:rPr>
            <a:t>Mineral katkı tipi ile k eşdeğerlik katsayısı arasında anormallik varsa uyarı</a:t>
          </a:r>
          <a:r>
            <a:rPr lang="tr-TR" sz="1100" baseline="0">
              <a:solidFill>
                <a:schemeClr val="tx1"/>
              </a:solidFill>
            </a:rPr>
            <a:t> çıkar.</a:t>
          </a:r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22</xdr:row>
      <xdr:rowOff>190499</xdr:rowOff>
    </xdr:from>
    <xdr:to>
      <xdr:col>3</xdr:col>
      <xdr:colOff>247650</xdr:colOff>
      <xdr:row>29</xdr:row>
      <xdr:rowOff>9524</xdr:rowOff>
    </xdr:to>
    <xdr:sp macro="" textlink="">
      <xdr:nvSpPr>
        <xdr:cNvPr id="7" name="Satır Belirtme Çizgisi 1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H="1">
          <a:off x="95250" y="4503419"/>
          <a:ext cx="1981200" cy="1144905"/>
        </a:xfrm>
        <a:prstGeom prst="borderCallout1">
          <a:avLst>
            <a:gd name="adj1" fmla="val 18750"/>
            <a:gd name="adj2" fmla="val -8333"/>
            <a:gd name="adj3" fmla="val 34590"/>
            <a:gd name="adj4" fmla="val -2509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>
              <a:solidFill>
                <a:schemeClr val="tx1"/>
              </a:solidFill>
            </a:rPr>
            <a:t>k eşdeğerlik katsayısını</a:t>
          </a:r>
          <a:r>
            <a:rPr lang="tr-TR" sz="1100" baseline="0">
              <a:solidFill>
                <a:schemeClr val="tx1"/>
              </a:solidFill>
            </a:rPr>
            <a:t> hazır verilerden seçiniz. Olmayan bir katsayı değeri var ise alttaki sarı hücreye veriyi girip yukarıdaki hücreden girdiğiniz veriyi seçiniz.</a:t>
          </a:r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590549</xdr:colOff>
      <xdr:row>15</xdr:row>
      <xdr:rowOff>0</xdr:rowOff>
    </xdr:from>
    <xdr:to>
      <xdr:col>15</xdr:col>
      <xdr:colOff>333374</xdr:colOff>
      <xdr:row>17</xdr:row>
      <xdr:rowOff>104775</xdr:rowOff>
    </xdr:to>
    <xdr:sp macro="" textlink="">
      <xdr:nvSpPr>
        <xdr:cNvPr id="8" name="Satır Belirtme Çizgisi 1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296149" y="2979420"/>
          <a:ext cx="2181225" cy="485775"/>
        </a:xfrm>
        <a:prstGeom prst="borderCallout1">
          <a:avLst>
            <a:gd name="adj1" fmla="val 18750"/>
            <a:gd name="adj2" fmla="val -8333"/>
            <a:gd name="adj3" fmla="val 101039"/>
            <a:gd name="adj4" fmla="val -5208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>
              <a:solidFill>
                <a:schemeClr val="tx1"/>
              </a:solidFill>
            </a:rPr>
            <a:t>Girilen</a:t>
          </a:r>
          <a:r>
            <a:rPr lang="tr-TR" sz="1100" baseline="0">
              <a:solidFill>
                <a:schemeClr val="tx1"/>
              </a:solidFill>
            </a:rPr>
            <a:t> değerlerin standart şartlarına uygunluğu belirtilir.</a:t>
          </a:r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556261</xdr:colOff>
      <xdr:row>18</xdr:row>
      <xdr:rowOff>172724</xdr:rowOff>
    </xdr:from>
    <xdr:to>
      <xdr:col>17</xdr:col>
      <xdr:colOff>270510</xdr:colOff>
      <xdr:row>21</xdr:row>
      <xdr:rowOff>86999</xdr:rowOff>
    </xdr:to>
    <xdr:sp macro="" textlink="">
      <xdr:nvSpPr>
        <xdr:cNvPr id="9" name="Satır Belirtme Çizgisi 1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261861" y="3723644"/>
          <a:ext cx="3371849" cy="485775"/>
        </a:xfrm>
        <a:prstGeom prst="borderCallout1">
          <a:avLst>
            <a:gd name="adj1" fmla="val 18750"/>
            <a:gd name="adj2" fmla="val -8333"/>
            <a:gd name="adj3" fmla="val 24569"/>
            <a:gd name="adj4" fmla="val -49629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>
              <a:solidFill>
                <a:schemeClr val="tx1"/>
              </a:solidFill>
            </a:rPr>
            <a:t>Hata olduğunda hücre kırmızı renkli gözükür. Mineral katkı "yok" olarak seçilip</a:t>
          </a:r>
          <a:r>
            <a:rPr lang="tr-TR" sz="1100" baseline="0">
              <a:solidFill>
                <a:schemeClr val="tx1"/>
              </a:solidFill>
            </a:rPr>
            <a:t> miktar girilirse hata verir.</a:t>
          </a:r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30481</xdr:colOff>
      <xdr:row>23</xdr:row>
      <xdr:rowOff>17145</xdr:rowOff>
    </xdr:from>
    <xdr:to>
      <xdr:col>17</xdr:col>
      <xdr:colOff>306705</xdr:colOff>
      <xdr:row>25</xdr:row>
      <xdr:rowOff>121920</xdr:rowOff>
    </xdr:to>
    <xdr:sp macro="" textlink="">
      <xdr:nvSpPr>
        <xdr:cNvPr id="10" name="Satır Belirtme Çizgisi 1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736081" y="4520565"/>
          <a:ext cx="3933824" cy="485775"/>
        </a:xfrm>
        <a:prstGeom prst="borderCallout1">
          <a:avLst>
            <a:gd name="adj1" fmla="val 18750"/>
            <a:gd name="adj2" fmla="val -8333"/>
            <a:gd name="adj3" fmla="val -189157"/>
            <a:gd name="adj4" fmla="val -2949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>
              <a:solidFill>
                <a:schemeClr val="tx1"/>
              </a:solidFill>
            </a:rPr>
            <a:t>Eksik veri</a:t>
          </a:r>
          <a:r>
            <a:rPr lang="tr-TR" sz="1100" baseline="0">
              <a:solidFill>
                <a:schemeClr val="tx1"/>
              </a:solidFill>
            </a:rPr>
            <a:t>  girişi olduğunda</a:t>
          </a:r>
          <a:r>
            <a:rPr lang="tr-TR" sz="1100">
              <a:solidFill>
                <a:schemeClr val="tx1"/>
              </a:solidFill>
            </a:rPr>
            <a:t> olduğunda hücre siyah renkli gözükür. Mineral</a:t>
          </a:r>
          <a:r>
            <a:rPr lang="tr-TR" sz="1100" baseline="0">
              <a:solidFill>
                <a:schemeClr val="tx1"/>
              </a:solidFill>
            </a:rPr>
            <a:t> katkı "yok" olarak tercih edilirse hücre renki kırmızı olur.</a:t>
          </a:r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339089</xdr:colOff>
      <xdr:row>26</xdr:row>
      <xdr:rowOff>83820</xdr:rowOff>
    </xdr:from>
    <xdr:to>
      <xdr:col>15</xdr:col>
      <xdr:colOff>81914</xdr:colOff>
      <xdr:row>29</xdr:row>
      <xdr:rowOff>5715</xdr:rowOff>
    </xdr:to>
    <xdr:sp macro="" textlink="">
      <xdr:nvSpPr>
        <xdr:cNvPr id="13" name="Satır Belirtme Çizgisi 1 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044689" y="5158740"/>
          <a:ext cx="2181225" cy="485775"/>
        </a:xfrm>
        <a:prstGeom prst="borderCallout1">
          <a:avLst>
            <a:gd name="adj1" fmla="val 18750"/>
            <a:gd name="adj2" fmla="val -8333"/>
            <a:gd name="adj3" fmla="val -121706"/>
            <a:gd name="adj4" fmla="val -4405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>
              <a:solidFill>
                <a:schemeClr val="tx1"/>
              </a:solidFill>
            </a:rPr>
            <a:t>Girilen</a:t>
          </a:r>
          <a:r>
            <a:rPr lang="tr-TR" sz="1100" baseline="0">
              <a:solidFill>
                <a:schemeClr val="tx1"/>
              </a:solidFill>
            </a:rPr>
            <a:t> değerlerin standart şartlarına uygunluğu belirtilir.</a:t>
          </a:r>
          <a:endParaRPr lang="tr-TR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7620</xdr:colOff>
          <xdr:row>0</xdr:row>
          <xdr:rowOff>0</xdr:rowOff>
        </xdr:from>
        <xdr:to>
          <xdr:col>1</xdr:col>
          <xdr:colOff>784860</xdr:colOff>
          <xdr:row>18</xdr:row>
          <xdr:rowOff>243840</xdr:rowOff>
        </xdr:to>
        <xdr:sp macro="" textlink="">
          <xdr:nvSpPr>
            <xdr:cNvPr id="2049" name="List Box 1" descr="JJKJK&#10;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20</xdr:row>
          <xdr:rowOff>45720</xdr:rowOff>
        </xdr:from>
        <xdr:to>
          <xdr:col>1</xdr:col>
          <xdr:colOff>784860</xdr:colOff>
          <xdr:row>21</xdr:row>
          <xdr:rowOff>205740</xdr:rowOff>
        </xdr:to>
        <xdr:sp macro="" textlink="">
          <xdr:nvSpPr>
            <xdr:cNvPr id="2096" name="List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23</xdr:row>
          <xdr:rowOff>22860</xdr:rowOff>
        </xdr:from>
        <xdr:to>
          <xdr:col>1</xdr:col>
          <xdr:colOff>784860</xdr:colOff>
          <xdr:row>26</xdr:row>
          <xdr:rowOff>0</xdr:rowOff>
        </xdr:to>
        <xdr:sp macro="" textlink="">
          <xdr:nvSpPr>
            <xdr:cNvPr id="2097" name="List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32"/>
  <sheetViews>
    <sheetView showGridLines="0" workbookViewId="0">
      <selection activeCell="R2" sqref="R2"/>
    </sheetView>
  </sheetViews>
  <sheetFormatPr defaultRowHeight="14.4" x14ac:dyDescent="0.3"/>
  <sheetData>
    <row r="1" spans="1:19" x14ac:dyDescent="0.3">
      <c r="E1" s="51" t="s">
        <v>119</v>
      </c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9" ht="24.6" customHeight="1" x14ac:dyDescent="0.3">
      <c r="E2" s="54"/>
      <c r="F2" s="55"/>
      <c r="G2" s="55"/>
      <c r="H2" s="55"/>
      <c r="I2" s="55"/>
      <c r="J2" s="55"/>
      <c r="K2" s="55"/>
      <c r="L2" s="55"/>
      <c r="M2" s="55"/>
      <c r="N2" s="55"/>
      <c r="O2" s="56"/>
    </row>
    <row r="3" spans="1:19" ht="23.4" customHeight="1" thickBot="1" x14ac:dyDescent="0.35">
      <c r="E3" s="57"/>
      <c r="F3" s="58"/>
      <c r="G3" s="58"/>
      <c r="H3" s="58"/>
      <c r="I3" s="58"/>
      <c r="J3" s="58"/>
      <c r="K3" s="58"/>
      <c r="L3" s="58"/>
      <c r="M3" s="58"/>
      <c r="N3" s="58"/>
      <c r="O3" s="59"/>
    </row>
    <row r="4" spans="1:19" ht="8.25" customHeight="1" thickBot="1" x14ac:dyDescent="0.35"/>
    <row r="5" spans="1:19" x14ac:dyDescent="0.3">
      <c r="A5" s="1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4"/>
    </row>
    <row r="6" spans="1:19" ht="15" customHeight="1" x14ac:dyDescent="0.3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6"/>
    </row>
    <row r="7" spans="1:19" ht="15" customHeight="1" x14ac:dyDescent="0.3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6"/>
    </row>
    <row r="8" spans="1:19" ht="15" customHeight="1" x14ac:dyDescent="0.3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6"/>
    </row>
    <row r="9" spans="1:19" ht="15" customHeight="1" x14ac:dyDescent="0.3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6"/>
    </row>
    <row r="10" spans="1:19" x14ac:dyDescent="0.3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6"/>
    </row>
    <row r="11" spans="1:19" x14ac:dyDescent="0.3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6"/>
    </row>
    <row r="12" spans="1:19" x14ac:dyDescent="0.3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6"/>
    </row>
    <row r="13" spans="1:19" x14ac:dyDescent="0.3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6"/>
    </row>
    <row r="14" spans="1:19" x14ac:dyDescent="0.3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6"/>
    </row>
    <row r="15" spans="1:19" x14ac:dyDescent="0.3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6"/>
    </row>
    <row r="16" spans="1:19" x14ac:dyDescent="0.3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6"/>
    </row>
    <row r="17" spans="1:19" x14ac:dyDescent="0.3">
      <c r="A17" s="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6"/>
    </row>
    <row r="18" spans="1:19" x14ac:dyDescent="0.3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6"/>
    </row>
    <row r="19" spans="1:19" x14ac:dyDescent="0.3">
      <c r="A19" s="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6"/>
    </row>
    <row r="20" spans="1:19" x14ac:dyDescent="0.3">
      <c r="A20" s="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6"/>
    </row>
    <row r="21" spans="1:19" x14ac:dyDescent="0.3">
      <c r="A21" s="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6"/>
    </row>
    <row r="22" spans="1:19" x14ac:dyDescent="0.3">
      <c r="A22" s="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6"/>
    </row>
    <row r="23" spans="1:19" x14ac:dyDescent="0.3">
      <c r="A23" s="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6"/>
    </row>
    <row r="24" spans="1:19" x14ac:dyDescent="0.3">
      <c r="A24" s="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6"/>
    </row>
    <row r="25" spans="1:19" x14ac:dyDescent="0.3">
      <c r="A25" s="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6"/>
    </row>
    <row r="26" spans="1:19" x14ac:dyDescent="0.3">
      <c r="A26" s="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6"/>
    </row>
    <row r="27" spans="1:19" x14ac:dyDescent="0.3">
      <c r="A27" s="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6"/>
    </row>
    <row r="28" spans="1:19" x14ac:dyDescent="0.3">
      <c r="A28" s="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6"/>
    </row>
    <row r="29" spans="1:19" x14ac:dyDescent="0.3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6"/>
    </row>
    <row r="30" spans="1:19" ht="15" thickBot="1" x14ac:dyDescent="0.35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3"/>
    </row>
    <row r="31" spans="1:19" ht="15" thickBot="1" x14ac:dyDescent="0.35"/>
    <row r="32" spans="1:19" ht="15" thickBot="1" x14ac:dyDescent="0.35">
      <c r="A32" s="48" t="s">
        <v>90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50"/>
    </row>
  </sheetData>
  <mergeCells count="2">
    <mergeCell ref="A32:S32"/>
    <mergeCell ref="E1:O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">
    <tabColor rgb="FF002060"/>
  </sheetPr>
  <dimension ref="A1:Z36"/>
  <sheetViews>
    <sheetView showGridLines="0" tabSelected="1" zoomScale="85" zoomScaleNormal="85" workbookViewId="0">
      <selection activeCell="O25" sqref="O25"/>
    </sheetView>
  </sheetViews>
  <sheetFormatPr defaultColWidth="9.109375" defaultRowHeight="14.4" x14ac:dyDescent="0.3"/>
  <cols>
    <col min="1" max="1" width="4" style="16" customWidth="1"/>
    <col min="2" max="2" width="11.6640625" style="16" customWidth="1"/>
    <col min="3" max="3" width="6.5546875" style="16" hidden="1" customWidth="1"/>
    <col min="4" max="4" width="6.109375" style="16" customWidth="1"/>
    <col min="5" max="5" width="4.109375" style="16" customWidth="1"/>
    <col min="6" max="8" width="10.109375" style="16" customWidth="1"/>
    <col min="9" max="11" width="9.109375" style="16" customWidth="1"/>
    <col min="12" max="17" width="6.77734375" style="16" customWidth="1"/>
    <col min="18" max="20" width="8.88671875" style="16" customWidth="1"/>
    <col min="21" max="26" width="6.77734375" style="16" customWidth="1"/>
    <col min="27" max="16384" width="9.109375" style="16"/>
  </cols>
  <sheetData>
    <row r="1" spans="1:26" ht="19.5" customHeight="1" x14ac:dyDescent="0.3">
      <c r="A1" s="192" t="s">
        <v>24</v>
      </c>
      <c r="B1" s="16">
        <v>4</v>
      </c>
      <c r="D1" s="93" t="s">
        <v>27</v>
      </c>
      <c r="E1" s="94"/>
      <c r="F1" s="94"/>
      <c r="G1" s="94"/>
      <c r="H1" s="95"/>
      <c r="I1" s="93" t="s">
        <v>18</v>
      </c>
      <c r="J1" s="94"/>
      <c r="K1" s="95"/>
      <c r="L1" s="93" t="s">
        <v>19</v>
      </c>
      <c r="M1" s="94"/>
      <c r="N1" s="95"/>
      <c r="O1" s="93" t="s">
        <v>115</v>
      </c>
      <c r="P1" s="94"/>
      <c r="Q1" s="95"/>
      <c r="R1" s="93" t="s">
        <v>113</v>
      </c>
      <c r="S1" s="94"/>
      <c r="T1" s="95"/>
      <c r="U1" s="93" t="s">
        <v>114</v>
      </c>
      <c r="V1" s="94"/>
      <c r="W1" s="95"/>
      <c r="X1" s="93" t="s">
        <v>20</v>
      </c>
      <c r="Y1" s="94"/>
      <c r="Z1" s="95"/>
    </row>
    <row r="2" spans="1:26" ht="19.5" customHeight="1" x14ac:dyDescent="0.3">
      <c r="A2" s="193"/>
      <c r="D2" s="96"/>
      <c r="E2" s="97"/>
      <c r="F2" s="97"/>
      <c r="G2" s="97"/>
      <c r="H2" s="98"/>
      <c r="I2" s="96"/>
      <c r="J2" s="97"/>
      <c r="K2" s="98"/>
      <c r="L2" s="96"/>
      <c r="M2" s="97"/>
      <c r="N2" s="98"/>
      <c r="O2" s="96"/>
      <c r="P2" s="97"/>
      <c r="Q2" s="98"/>
      <c r="R2" s="96"/>
      <c r="S2" s="97"/>
      <c r="T2" s="98"/>
      <c r="U2" s="96"/>
      <c r="V2" s="97"/>
      <c r="W2" s="98"/>
      <c r="X2" s="96"/>
      <c r="Y2" s="97"/>
      <c r="Z2" s="98"/>
    </row>
    <row r="3" spans="1:26" ht="15" thickBot="1" x14ac:dyDescent="0.35">
      <c r="A3" s="193"/>
      <c r="D3" s="99"/>
      <c r="E3" s="100"/>
      <c r="F3" s="100"/>
      <c r="G3" s="100"/>
      <c r="H3" s="101"/>
      <c r="I3" s="99"/>
      <c r="J3" s="100"/>
      <c r="K3" s="101"/>
      <c r="L3" s="99"/>
      <c r="M3" s="100"/>
      <c r="N3" s="101"/>
      <c r="O3" s="99"/>
      <c r="P3" s="100"/>
      <c r="Q3" s="101"/>
      <c r="R3" s="99"/>
      <c r="S3" s="100"/>
      <c r="T3" s="101"/>
      <c r="U3" s="99"/>
      <c r="V3" s="100"/>
      <c r="W3" s="101"/>
      <c r="X3" s="99"/>
      <c r="Y3" s="100"/>
      <c r="Z3" s="101"/>
    </row>
    <row r="4" spans="1:26" ht="11.25" customHeight="1" x14ac:dyDescent="0.3">
      <c r="A4" s="193"/>
      <c r="D4" s="142" t="s">
        <v>28</v>
      </c>
      <c r="E4" s="164" t="str">
        <f>INDEX(Sheet2!A2:A25,ANALİZ!$B$1)</f>
        <v>XC3</v>
      </c>
      <c r="F4" s="165"/>
      <c r="G4" s="165"/>
      <c r="H4" s="166"/>
      <c r="I4" s="148">
        <f>INDEX(Sheet2!B2:B25,ANALİZ!$B$1)</f>
        <v>0.55000000000000004</v>
      </c>
      <c r="J4" s="149"/>
      <c r="K4" s="150"/>
      <c r="L4" s="106" t="str">
        <f>INDEX(Sheet2!C2:C25,ANALİZ!$B$1)</f>
        <v>C30/37</v>
      </c>
      <c r="M4" s="107"/>
      <c r="N4" s="108"/>
      <c r="O4" s="106">
        <f>INDEX(Sheet2!D2:D25,ANALİZ!$B$1)</f>
        <v>280</v>
      </c>
      <c r="P4" s="107"/>
      <c r="Q4" s="108"/>
      <c r="R4" s="106">
        <f>INDEX(Sheet2!E2:E25,ANALİZ!$B$1)</f>
        <v>260</v>
      </c>
      <c r="S4" s="107"/>
      <c r="T4" s="108"/>
      <c r="U4" s="115" t="str">
        <f>INDEX(Sheet2!F2:F25,ANALİZ!$B$1)</f>
        <v>-</v>
      </c>
      <c r="V4" s="116"/>
      <c r="W4" s="117"/>
      <c r="X4" s="124" t="str">
        <f>INDEX(Sheet2!G2:G25,ANALİZ!$B$1)</f>
        <v>-</v>
      </c>
      <c r="Y4" s="125"/>
      <c r="Z4" s="126"/>
    </row>
    <row r="5" spans="1:26" ht="11.25" customHeight="1" x14ac:dyDescent="0.3">
      <c r="A5" s="193"/>
      <c r="D5" s="143"/>
      <c r="E5" s="167"/>
      <c r="F5" s="168"/>
      <c r="G5" s="168"/>
      <c r="H5" s="169"/>
      <c r="I5" s="151"/>
      <c r="J5" s="152"/>
      <c r="K5" s="153"/>
      <c r="L5" s="109"/>
      <c r="M5" s="110"/>
      <c r="N5" s="111"/>
      <c r="O5" s="109"/>
      <c r="P5" s="110"/>
      <c r="Q5" s="111"/>
      <c r="R5" s="109"/>
      <c r="S5" s="110"/>
      <c r="T5" s="111"/>
      <c r="U5" s="118"/>
      <c r="V5" s="119"/>
      <c r="W5" s="120"/>
      <c r="X5" s="127"/>
      <c r="Y5" s="128"/>
      <c r="Z5" s="129"/>
    </row>
    <row r="6" spans="1:26" ht="11.25" customHeight="1" x14ac:dyDescent="0.3">
      <c r="A6" s="193"/>
      <c r="D6" s="143"/>
      <c r="E6" s="167"/>
      <c r="F6" s="168"/>
      <c r="G6" s="168"/>
      <c r="H6" s="169"/>
      <c r="I6" s="151"/>
      <c r="J6" s="152"/>
      <c r="K6" s="153"/>
      <c r="L6" s="109"/>
      <c r="M6" s="110"/>
      <c r="N6" s="111"/>
      <c r="O6" s="109"/>
      <c r="P6" s="110"/>
      <c r="Q6" s="111"/>
      <c r="R6" s="109"/>
      <c r="S6" s="110"/>
      <c r="T6" s="111"/>
      <c r="U6" s="118"/>
      <c r="V6" s="119"/>
      <c r="W6" s="120"/>
      <c r="X6" s="127"/>
      <c r="Y6" s="128"/>
      <c r="Z6" s="129"/>
    </row>
    <row r="7" spans="1:26" ht="11.25" customHeight="1" x14ac:dyDescent="0.3">
      <c r="A7" s="193"/>
      <c r="D7" s="143"/>
      <c r="E7" s="167"/>
      <c r="F7" s="168"/>
      <c r="G7" s="168"/>
      <c r="H7" s="169"/>
      <c r="I7" s="151"/>
      <c r="J7" s="152"/>
      <c r="K7" s="153"/>
      <c r="L7" s="109"/>
      <c r="M7" s="110"/>
      <c r="N7" s="111"/>
      <c r="O7" s="109"/>
      <c r="P7" s="110"/>
      <c r="Q7" s="111"/>
      <c r="R7" s="109"/>
      <c r="S7" s="110"/>
      <c r="T7" s="111"/>
      <c r="U7" s="118"/>
      <c r="V7" s="119"/>
      <c r="W7" s="120"/>
      <c r="X7" s="127"/>
      <c r="Y7" s="128"/>
      <c r="Z7" s="129"/>
    </row>
    <row r="8" spans="1:26" ht="14.25" customHeight="1" thickBot="1" x14ac:dyDescent="0.35">
      <c r="A8" s="193"/>
      <c r="D8" s="144"/>
      <c r="E8" s="167"/>
      <c r="F8" s="168"/>
      <c r="G8" s="168"/>
      <c r="H8" s="169"/>
      <c r="I8" s="154"/>
      <c r="J8" s="155"/>
      <c r="K8" s="156"/>
      <c r="L8" s="112"/>
      <c r="M8" s="113"/>
      <c r="N8" s="114"/>
      <c r="O8" s="112"/>
      <c r="P8" s="113"/>
      <c r="Q8" s="114"/>
      <c r="R8" s="112"/>
      <c r="S8" s="113"/>
      <c r="T8" s="114"/>
      <c r="U8" s="121"/>
      <c r="V8" s="122"/>
      <c r="W8" s="123"/>
      <c r="X8" s="130"/>
      <c r="Y8" s="131"/>
      <c r="Z8" s="132"/>
    </row>
    <row r="9" spans="1:26" ht="12.75" customHeight="1" x14ac:dyDescent="0.3">
      <c r="A9" s="193"/>
      <c r="D9" s="145" t="s">
        <v>86</v>
      </c>
      <c r="E9" s="157" t="str">
        <f>INDEX(Sheet3!C4:C27,ANALİZ!$B$1)</f>
        <v>C</v>
      </c>
      <c r="F9" s="102" t="str">
        <f>INDEX(Sheet3!A4:A27,ANALİZ!$B$1)</f>
        <v>Karbonatlaşmanın sebep olduğu korozyon</v>
      </c>
      <c r="G9" s="102"/>
      <c r="H9" s="103"/>
      <c r="I9" s="133">
        <f>INDEX(Sheet2!H2:H25,ANALİZ!$B$1)</f>
        <v>0.55000000000000004</v>
      </c>
      <c r="J9" s="134"/>
      <c r="K9" s="135"/>
      <c r="L9" s="60" t="str">
        <f>INDEX(Sheet2!I2:I25,ANALİZ!$B$1)</f>
        <v>C30/37</v>
      </c>
      <c r="M9" s="61"/>
      <c r="N9" s="62"/>
      <c r="O9" s="60">
        <f>INDEX(Sheet2!J2:J25,ANALİZ!$B$1)</f>
        <v>280</v>
      </c>
      <c r="P9" s="61"/>
      <c r="Q9" s="62"/>
      <c r="R9" s="60" t="str">
        <f>INDEX(Sheet2!K2:K25,ANALİZ!$B$1)</f>
        <v>-</v>
      </c>
      <c r="S9" s="61"/>
      <c r="T9" s="62"/>
      <c r="U9" s="69" t="str">
        <f>INDEX(Sheet2!L2:L25,ANALİZ!$B$1)</f>
        <v>-</v>
      </c>
      <c r="V9" s="70"/>
      <c r="W9" s="71"/>
      <c r="X9" s="69" t="str">
        <f>INDEX(Sheet2!M2:M25,ANALİZ!$B$1)</f>
        <v>-</v>
      </c>
      <c r="Y9" s="70"/>
      <c r="Z9" s="71"/>
    </row>
    <row r="10" spans="1:26" ht="12.75" customHeight="1" x14ac:dyDescent="0.3">
      <c r="A10" s="193"/>
      <c r="D10" s="146"/>
      <c r="E10" s="158"/>
      <c r="F10" s="102"/>
      <c r="G10" s="102"/>
      <c r="H10" s="103"/>
      <c r="I10" s="136"/>
      <c r="J10" s="137"/>
      <c r="K10" s="138"/>
      <c r="L10" s="63"/>
      <c r="M10" s="64"/>
      <c r="N10" s="65"/>
      <c r="O10" s="63"/>
      <c r="P10" s="64"/>
      <c r="Q10" s="65"/>
      <c r="R10" s="63"/>
      <c r="S10" s="64"/>
      <c r="T10" s="65"/>
      <c r="U10" s="72"/>
      <c r="V10" s="73"/>
      <c r="W10" s="74"/>
      <c r="X10" s="72"/>
      <c r="Y10" s="73"/>
      <c r="Z10" s="74"/>
    </row>
    <row r="11" spans="1:26" ht="12.75" customHeight="1" thickBot="1" x14ac:dyDescent="0.35">
      <c r="A11" s="193"/>
      <c r="D11" s="146"/>
      <c r="E11" s="159"/>
      <c r="F11" s="104"/>
      <c r="G11" s="104"/>
      <c r="H11" s="105"/>
      <c r="I11" s="136"/>
      <c r="J11" s="137"/>
      <c r="K11" s="138"/>
      <c r="L11" s="63"/>
      <c r="M11" s="64"/>
      <c r="N11" s="65"/>
      <c r="O11" s="63"/>
      <c r="P11" s="64"/>
      <c r="Q11" s="65"/>
      <c r="R11" s="63"/>
      <c r="S11" s="64"/>
      <c r="T11" s="65"/>
      <c r="U11" s="72"/>
      <c r="V11" s="73"/>
      <c r="W11" s="74"/>
      <c r="X11" s="72"/>
      <c r="Y11" s="73"/>
      <c r="Z11" s="74"/>
    </row>
    <row r="12" spans="1:26" ht="12.75" customHeight="1" x14ac:dyDescent="0.3">
      <c r="A12" s="193"/>
      <c r="D12" s="146"/>
      <c r="E12" s="157">
        <f>INDEX(Sheet3!D4:D27,ANALİZ!$B$1)</f>
        <v>3</v>
      </c>
      <c r="F12" s="160" t="str">
        <f>INDEX(Sheet3!B4:B27,ANALİZ!$B$1)</f>
        <v>Orta derecede nemli</v>
      </c>
      <c r="G12" s="160"/>
      <c r="H12" s="161"/>
      <c r="I12" s="136"/>
      <c r="J12" s="137"/>
      <c r="K12" s="138"/>
      <c r="L12" s="63"/>
      <c r="M12" s="64"/>
      <c r="N12" s="65"/>
      <c r="O12" s="63"/>
      <c r="P12" s="64"/>
      <c r="Q12" s="65"/>
      <c r="R12" s="63"/>
      <c r="S12" s="64"/>
      <c r="T12" s="65"/>
      <c r="U12" s="72"/>
      <c r="V12" s="73"/>
      <c r="W12" s="74"/>
      <c r="X12" s="72"/>
      <c r="Y12" s="73"/>
      <c r="Z12" s="74"/>
    </row>
    <row r="13" spans="1:26" ht="12.75" customHeight="1" x14ac:dyDescent="0.3">
      <c r="A13" s="193"/>
      <c r="D13" s="146"/>
      <c r="E13" s="158"/>
      <c r="F13" s="160"/>
      <c r="G13" s="160"/>
      <c r="H13" s="161"/>
      <c r="I13" s="136"/>
      <c r="J13" s="137"/>
      <c r="K13" s="138"/>
      <c r="L13" s="63"/>
      <c r="M13" s="64"/>
      <c r="N13" s="65"/>
      <c r="O13" s="63"/>
      <c r="P13" s="64"/>
      <c r="Q13" s="65"/>
      <c r="R13" s="63"/>
      <c r="S13" s="64"/>
      <c r="T13" s="65"/>
      <c r="U13" s="72"/>
      <c r="V13" s="73"/>
      <c r="W13" s="74"/>
      <c r="X13" s="72"/>
      <c r="Y13" s="73"/>
      <c r="Z13" s="74"/>
    </row>
    <row r="14" spans="1:26" ht="12.75" customHeight="1" thickBot="1" x14ac:dyDescent="0.35">
      <c r="A14" s="193"/>
      <c r="B14" s="17"/>
      <c r="D14" s="147"/>
      <c r="E14" s="159"/>
      <c r="F14" s="162"/>
      <c r="G14" s="162"/>
      <c r="H14" s="163"/>
      <c r="I14" s="139"/>
      <c r="J14" s="140"/>
      <c r="K14" s="141"/>
      <c r="L14" s="66"/>
      <c r="M14" s="67"/>
      <c r="N14" s="68"/>
      <c r="O14" s="66"/>
      <c r="P14" s="67"/>
      <c r="Q14" s="68"/>
      <c r="R14" s="66"/>
      <c r="S14" s="67"/>
      <c r="T14" s="68"/>
      <c r="U14" s="75"/>
      <c r="V14" s="76"/>
      <c r="W14" s="77"/>
      <c r="X14" s="75"/>
      <c r="Y14" s="76"/>
      <c r="Z14" s="77"/>
    </row>
    <row r="15" spans="1:26" ht="6" customHeight="1" x14ac:dyDescent="0.3">
      <c r="A15" s="193"/>
      <c r="B15" s="18"/>
      <c r="D15" s="87" t="s">
        <v>112</v>
      </c>
      <c r="E15" s="88"/>
      <c r="F15" s="88"/>
      <c r="G15" s="88"/>
      <c r="H15" s="88"/>
      <c r="I15" s="88"/>
      <c r="J15" s="88"/>
      <c r="K15" s="88"/>
      <c r="L15" s="89"/>
    </row>
    <row r="16" spans="1:26" ht="15" customHeight="1" thickBot="1" x14ac:dyDescent="0.35">
      <c r="A16" s="193"/>
      <c r="B16" s="17"/>
      <c r="C16" s="20"/>
      <c r="D16" s="90"/>
      <c r="E16" s="91"/>
      <c r="F16" s="91"/>
      <c r="G16" s="91"/>
      <c r="H16" s="91"/>
      <c r="I16" s="91"/>
      <c r="J16" s="91"/>
      <c r="K16" s="91"/>
      <c r="L16" s="92"/>
      <c r="M16" s="86"/>
      <c r="N16" s="86"/>
      <c r="O16" s="86"/>
    </row>
    <row r="17" spans="1:15" ht="16.5" customHeight="1" thickBot="1" x14ac:dyDescent="0.35">
      <c r="A17" s="193"/>
      <c r="B17" s="19"/>
      <c r="C17" s="20"/>
      <c r="D17" s="33"/>
      <c r="E17" s="34"/>
      <c r="F17" s="34"/>
      <c r="G17" s="34"/>
      <c r="H17" s="34"/>
      <c r="I17" s="34"/>
      <c r="J17" s="34"/>
      <c r="K17" s="34"/>
      <c r="L17" s="35"/>
      <c r="M17" s="22"/>
      <c r="N17" s="22"/>
      <c r="O17" s="22"/>
    </row>
    <row r="18" spans="1:15" ht="10.5" customHeight="1" x14ac:dyDescent="0.3">
      <c r="A18" s="193"/>
      <c r="B18" s="19"/>
      <c r="D18" s="36"/>
      <c r="E18" s="171" t="s">
        <v>29</v>
      </c>
      <c r="F18" s="172"/>
      <c r="G18" s="172"/>
      <c r="H18" s="173"/>
      <c r="I18" s="78">
        <v>300</v>
      </c>
      <c r="J18" s="79"/>
      <c r="K18" s="84" t="str">
        <f>IF(B1=1,"Uygun",IF(AND(B1&lt;&gt;1,I18&gt;=R4),"Uygun","Uygun Değil"))</f>
        <v>Uygun</v>
      </c>
      <c r="L18" s="40"/>
      <c r="M18" s="22"/>
      <c r="N18" s="22"/>
      <c r="O18" s="22"/>
    </row>
    <row r="19" spans="1:15" ht="21" customHeight="1" thickBot="1" x14ac:dyDescent="0.35">
      <c r="A19" s="193"/>
      <c r="B19" s="19"/>
      <c r="C19" s="20"/>
      <c r="D19" s="37"/>
      <c r="E19" s="174"/>
      <c r="F19" s="175"/>
      <c r="G19" s="175"/>
      <c r="H19" s="176"/>
      <c r="I19" s="80"/>
      <c r="J19" s="81"/>
      <c r="K19" s="85"/>
      <c r="L19" s="40"/>
      <c r="M19" s="22"/>
      <c r="N19" s="22"/>
      <c r="O19" s="22"/>
    </row>
    <row r="20" spans="1:15" ht="15.75" customHeight="1" thickBot="1" x14ac:dyDescent="0.35">
      <c r="A20" s="193"/>
      <c r="B20" s="47" t="s">
        <v>72</v>
      </c>
      <c r="C20" s="20"/>
      <c r="D20" s="38"/>
      <c r="E20" s="171" t="s">
        <v>85</v>
      </c>
      <c r="F20" s="172"/>
      <c r="G20" s="172"/>
      <c r="H20" s="173"/>
      <c r="I20" s="78">
        <v>70</v>
      </c>
      <c r="J20" s="82"/>
      <c r="K20" s="84" t="str">
        <f>IF(Sheet2!O5=1,"",IF(AND(Sheet2!O5=2,(I18+B28*I20)&gt;=O4,I20&lt;&gt;0),"Uygun",IF(AND(OR(Sheet2!O5=3,Sheet2!O5=4),I20&gt;=G22),"Uygun","Uygun Değil")))</f>
        <v>Uygun</v>
      </c>
      <c r="L20" s="40"/>
      <c r="M20" s="22"/>
      <c r="N20" s="22"/>
      <c r="O20" s="22"/>
    </row>
    <row r="21" spans="1:15" ht="15.75" customHeight="1" thickBot="1" x14ac:dyDescent="0.35">
      <c r="A21" s="193"/>
      <c r="B21" s="21"/>
      <c r="D21" s="38"/>
      <c r="E21" s="174"/>
      <c r="F21" s="175"/>
      <c r="G21" s="175"/>
      <c r="H21" s="176"/>
      <c r="I21" s="80"/>
      <c r="J21" s="83"/>
      <c r="K21" s="85"/>
      <c r="L21" s="40"/>
      <c r="M21" s="22"/>
      <c r="N21" s="22"/>
    </row>
    <row r="22" spans="1:15" ht="18.600000000000001" customHeight="1" thickBot="1" x14ac:dyDescent="0.35">
      <c r="A22" s="193"/>
      <c r="B22" s="21"/>
      <c r="D22" s="38"/>
      <c r="E22" s="43"/>
      <c r="F22" s="44" t="s">
        <v>84</v>
      </c>
      <c r="G22" s="45">
        <f>IF(Sheet2!O5=1,O4,IF(Sheet2!O5=2,O4/2,IF(OR(Sheet2!O5=3,Sheet2!O5=4),O4-R4,IF(Sheet2!O5=1,0))))</f>
        <v>20</v>
      </c>
      <c r="H22" s="44"/>
      <c r="I22" s="187" t="str">
        <f>IF(AND(Sheet2!O5=1,I20&gt;0),"Mineral Katkı Sil",IF(AND(Sheet2!O5&lt;&gt;1,I20=""),"Mineral Katkı Gir",""))</f>
        <v/>
      </c>
      <c r="J22" s="187"/>
      <c r="K22" s="43"/>
      <c r="L22" s="40"/>
      <c r="M22" s="22"/>
      <c r="N22" s="22"/>
    </row>
    <row r="23" spans="1:15" ht="18.75" customHeight="1" thickBot="1" x14ac:dyDescent="0.35">
      <c r="A23" s="193"/>
      <c r="B23" s="47" t="s">
        <v>73</v>
      </c>
      <c r="D23" s="38"/>
      <c r="E23" s="177" t="s">
        <v>92</v>
      </c>
      <c r="F23" s="178"/>
      <c r="G23" s="178"/>
      <c r="H23" s="179"/>
      <c r="I23" s="78">
        <v>145</v>
      </c>
      <c r="J23" s="79"/>
      <c r="K23" s="84" t="str">
        <f>IF(K25="Uygun","Uygun","Uygun Değil")</f>
        <v>Uygun</v>
      </c>
      <c r="L23" s="40"/>
      <c r="M23" s="26"/>
      <c r="N23" s="26"/>
    </row>
    <row r="24" spans="1:15" ht="18.75" customHeight="1" thickBot="1" x14ac:dyDescent="0.35">
      <c r="A24" s="193"/>
      <c r="B24" s="21"/>
      <c r="D24" s="38"/>
      <c r="E24" s="180"/>
      <c r="F24" s="181"/>
      <c r="G24" s="181"/>
      <c r="H24" s="182"/>
      <c r="I24" s="80"/>
      <c r="J24" s="81"/>
      <c r="K24" s="85"/>
      <c r="L24" s="40"/>
      <c r="M24" s="26"/>
      <c r="N24" s="26"/>
    </row>
    <row r="25" spans="1:15" ht="18.75" customHeight="1" x14ac:dyDescent="0.3">
      <c r="A25" s="193"/>
      <c r="B25" s="21"/>
      <c r="D25" s="38"/>
      <c r="E25" s="177" t="s">
        <v>93</v>
      </c>
      <c r="F25" s="178"/>
      <c r="G25" s="178"/>
      <c r="H25" s="179"/>
      <c r="I25" s="188">
        <f>Sheet1!B10</f>
        <v>0.44207317073170732</v>
      </c>
      <c r="J25" s="189"/>
      <c r="K25" s="84" t="str">
        <f>IF(I25&lt;=I9,"Uygun","Uygun Değil")</f>
        <v>Uygun</v>
      </c>
      <c r="L25" s="40"/>
      <c r="M25" s="26"/>
      <c r="N25" s="26"/>
    </row>
    <row r="26" spans="1:15" ht="18.75" customHeight="1" thickBot="1" x14ac:dyDescent="0.35">
      <c r="A26" s="194"/>
      <c r="B26" s="21"/>
      <c r="D26" s="38"/>
      <c r="E26" s="180"/>
      <c r="F26" s="181"/>
      <c r="G26" s="181"/>
      <c r="H26" s="182"/>
      <c r="I26" s="190"/>
      <c r="J26" s="191"/>
      <c r="K26" s="85"/>
      <c r="L26" s="40"/>
      <c r="M26" s="26"/>
      <c r="N26" s="26"/>
    </row>
    <row r="27" spans="1:15" ht="18" customHeight="1" thickBot="1" x14ac:dyDescent="0.35">
      <c r="A27" s="21"/>
      <c r="B27" s="25" t="str">
        <f>IF(AND(Sheet1!B5&lt;&gt;1,B28&lt;&gt;Sheet1!C9),"Kontrol Et","")</f>
        <v/>
      </c>
      <c r="D27" s="36"/>
      <c r="E27" s="177" t="s">
        <v>110</v>
      </c>
      <c r="F27" s="178"/>
      <c r="G27" s="178"/>
      <c r="H27" s="179"/>
      <c r="I27" s="183">
        <f>Sheet1!B3</f>
        <v>328</v>
      </c>
      <c r="J27" s="184"/>
      <c r="K27" s="84" t="str">
        <f>IF(I27&lt;O4,"Uygun Değil","Uygun")</f>
        <v>Uygun</v>
      </c>
      <c r="L27" s="40"/>
      <c r="M27" s="22"/>
      <c r="N27" s="22"/>
      <c r="O27" s="170"/>
    </row>
    <row r="28" spans="1:15" ht="18" customHeight="1" thickBot="1" x14ac:dyDescent="0.35">
      <c r="A28" s="196" t="s">
        <v>88</v>
      </c>
      <c r="B28" s="199">
        <v>0.4</v>
      </c>
      <c r="D28" s="36"/>
      <c r="E28" s="180"/>
      <c r="F28" s="181"/>
      <c r="G28" s="181"/>
      <c r="H28" s="182"/>
      <c r="I28" s="185"/>
      <c r="J28" s="186"/>
      <c r="K28" s="85"/>
      <c r="L28" s="40"/>
      <c r="M28" s="22"/>
      <c r="N28" s="22"/>
      <c r="O28" s="170"/>
    </row>
    <row r="29" spans="1:15" ht="18" customHeight="1" x14ac:dyDescent="0.3">
      <c r="A29" s="197"/>
      <c r="B29" s="200"/>
      <c r="D29" s="36"/>
      <c r="E29" s="177" t="s">
        <v>118</v>
      </c>
      <c r="F29" s="178"/>
      <c r="G29" s="178"/>
      <c r="H29" s="179"/>
      <c r="I29" s="183">
        <f>I18+I20</f>
        <v>370</v>
      </c>
      <c r="J29" s="184"/>
      <c r="K29" s="208"/>
      <c r="L29" s="40"/>
      <c r="M29" s="46"/>
      <c r="N29" s="46"/>
      <c r="O29" s="46"/>
    </row>
    <row r="30" spans="1:15" ht="18" customHeight="1" thickBot="1" x14ac:dyDescent="0.35">
      <c r="A30" s="197"/>
      <c r="B30" s="200"/>
      <c r="D30" s="36"/>
      <c r="E30" s="180"/>
      <c r="F30" s="181"/>
      <c r="G30" s="181"/>
      <c r="H30" s="182"/>
      <c r="I30" s="185"/>
      <c r="J30" s="186"/>
      <c r="K30" s="209"/>
      <c r="L30" s="40"/>
      <c r="M30" s="46"/>
      <c r="N30" s="46"/>
      <c r="O30" s="46"/>
    </row>
    <row r="31" spans="1:15" ht="6" customHeight="1" thickBot="1" x14ac:dyDescent="0.35">
      <c r="A31" s="198"/>
      <c r="B31" s="201"/>
      <c r="D31" s="39"/>
      <c r="E31" s="42"/>
      <c r="F31" s="42"/>
      <c r="G31" s="42"/>
      <c r="H31" s="42"/>
      <c r="I31" s="42"/>
      <c r="J31" s="42"/>
      <c r="K31" s="42"/>
      <c r="L31" s="41"/>
    </row>
    <row r="32" spans="1:15" ht="12" customHeight="1" thickBot="1" x14ac:dyDescent="0.35"/>
    <row r="33" spans="1:12" ht="15" hidden="1" thickBot="1" x14ac:dyDescent="0.35">
      <c r="D33" s="195"/>
      <c r="E33" s="195"/>
      <c r="F33" s="195"/>
      <c r="G33" s="195"/>
      <c r="H33" s="195"/>
      <c r="I33" s="195"/>
      <c r="J33" s="195"/>
      <c r="K33" s="195"/>
    </row>
    <row r="34" spans="1:12" ht="15" hidden="1" thickBot="1" x14ac:dyDescent="0.35">
      <c r="D34" s="195"/>
      <c r="E34" s="195"/>
      <c r="F34" s="195"/>
      <c r="G34" s="195"/>
      <c r="H34" s="195"/>
      <c r="I34" s="195"/>
      <c r="J34" s="195"/>
      <c r="K34" s="195"/>
    </row>
    <row r="35" spans="1:12" ht="7.2" customHeight="1" x14ac:dyDescent="0.3">
      <c r="A35" s="202" t="s">
        <v>116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4"/>
    </row>
    <row r="36" spans="1:12" ht="7.2" customHeight="1" thickBot="1" x14ac:dyDescent="0.35">
      <c r="A36" s="205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7"/>
    </row>
  </sheetData>
  <mergeCells count="53">
    <mergeCell ref="A1:A26"/>
    <mergeCell ref="D33:K34"/>
    <mergeCell ref="A28:A31"/>
    <mergeCell ref="B28:B31"/>
    <mergeCell ref="A35:L36"/>
    <mergeCell ref="E29:H30"/>
    <mergeCell ref="I29:J30"/>
    <mergeCell ref="K29:K30"/>
    <mergeCell ref="O27:O28"/>
    <mergeCell ref="E18:H19"/>
    <mergeCell ref="E20:H21"/>
    <mergeCell ref="E27:H28"/>
    <mergeCell ref="I27:J28"/>
    <mergeCell ref="I22:J22"/>
    <mergeCell ref="K23:K24"/>
    <mergeCell ref="K25:K26"/>
    <mergeCell ref="K27:K28"/>
    <mergeCell ref="E23:H24"/>
    <mergeCell ref="I23:J24"/>
    <mergeCell ref="E25:H26"/>
    <mergeCell ref="I25:J26"/>
    <mergeCell ref="O1:Q3"/>
    <mergeCell ref="E9:E11"/>
    <mergeCell ref="E12:E14"/>
    <mergeCell ref="L4:N8"/>
    <mergeCell ref="O4:Q8"/>
    <mergeCell ref="F12:H14"/>
    <mergeCell ref="E4:H8"/>
    <mergeCell ref="O9:Q14"/>
    <mergeCell ref="R1:T3"/>
    <mergeCell ref="U1:W3"/>
    <mergeCell ref="X1:Z3"/>
    <mergeCell ref="F9:H11"/>
    <mergeCell ref="X9:Z14"/>
    <mergeCell ref="R4:T8"/>
    <mergeCell ref="U4:W8"/>
    <mergeCell ref="X4:Z8"/>
    <mergeCell ref="L1:N3"/>
    <mergeCell ref="I9:K14"/>
    <mergeCell ref="L9:N14"/>
    <mergeCell ref="D1:H3"/>
    <mergeCell ref="I1:K3"/>
    <mergeCell ref="D4:D8"/>
    <mergeCell ref="D9:D14"/>
    <mergeCell ref="I4:K8"/>
    <mergeCell ref="R9:T14"/>
    <mergeCell ref="U9:W14"/>
    <mergeCell ref="I18:J19"/>
    <mergeCell ref="I20:J21"/>
    <mergeCell ref="K18:K19"/>
    <mergeCell ref="K20:K21"/>
    <mergeCell ref="M16:O16"/>
    <mergeCell ref="D15:L16"/>
  </mergeCells>
  <conditionalFormatting sqref="K18:K21">
    <cfRule type="cellIs" dxfId="9" priority="45" operator="equal">
      <formula>"uygun"</formula>
    </cfRule>
    <cfRule type="cellIs" dxfId="8" priority="46" operator="equal">
      <formula>"uygun değil"</formula>
    </cfRule>
    <cfRule type="expression" priority="47">
      <formula>IF($I$18&lt;$F$22,",Uygun Değil","Uygun")</formula>
    </cfRule>
  </conditionalFormatting>
  <conditionalFormatting sqref="I22:J22">
    <cfRule type="cellIs" dxfId="7" priority="13" operator="equal">
      <formula>1</formula>
    </cfRule>
  </conditionalFormatting>
  <conditionalFormatting sqref="I27:J30">
    <cfRule type="expression" dxfId="6" priority="12">
      <formula>IF($I$22="Mineral katkı Sil",1)</formula>
    </cfRule>
  </conditionalFormatting>
  <conditionalFormatting sqref="B27">
    <cfRule type="cellIs" dxfId="5" priority="11" operator="equal">
      <formula>"kontrol et"</formula>
    </cfRule>
  </conditionalFormatting>
  <conditionalFormatting sqref="I25:J26">
    <cfRule type="expression" dxfId="4" priority="5">
      <formula>IF($I$22="Mineral katkı Sil",1)</formula>
    </cfRule>
  </conditionalFormatting>
  <conditionalFormatting sqref="K23:K28">
    <cfRule type="cellIs" dxfId="3" priority="1" operator="equal">
      <formula>"uygun"</formula>
    </cfRule>
    <cfRule type="cellIs" dxfId="2" priority="2" operator="equal">
      <formula>"uygun değil"</formula>
    </cfRule>
    <cfRule type="expression" priority="3">
      <formula>IF($I$18&lt;$F$22,",Uygun Değil","Uygun")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List Box 1">
              <controlPr defaultSize="0" autoLine="0" autoPict="0" altText="JJKJK_x000a_">
                <anchor>
                  <from>
                    <xdr:col>1</xdr:col>
                    <xdr:colOff>7620</xdr:colOff>
                    <xdr:row>0</xdr:row>
                    <xdr:rowOff>0</xdr:rowOff>
                  </from>
                  <to>
                    <xdr:col>1</xdr:col>
                    <xdr:colOff>784860</xdr:colOff>
                    <xdr:row>18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" name="List Box 48">
              <controlPr defaultSize="0" autoLine="0" autoPict="0">
                <anchor moveWithCells="1">
                  <from>
                    <xdr:col>1</xdr:col>
                    <xdr:colOff>7620</xdr:colOff>
                    <xdr:row>20</xdr:row>
                    <xdr:rowOff>45720</xdr:rowOff>
                  </from>
                  <to>
                    <xdr:col>1</xdr:col>
                    <xdr:colOff>784860</xdr:colOff>
                    <xdr:row>21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6" name="List Box 49">
              <controlPr defaultSize="0" autoLine="0" autoPict="0">
                <anchor moveWithCells="1">
                  <from>
                    <xdr:col>1</xdr:col>
                    <xdr:colOff>7620</xdr:colOff>
                    <xdr:row>23</xdr:row>
                    <xdr:rowOff>22860</xdr:rowOff>
                  </from>
                  <to>
                    <xdr:col>1</xdr:col>
                    <xdr:colOff>784860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8" id="{F2F2507B-3E23-489F-B2E4-E88217F74ACE}">
            <xm:f>IF(Sheet2!$O$5=0,$O$4,$R$4)</xm:f>
            <x14:dxf/>
          </x14:cfRule>
          <xm:sqref>K18 K20</xm:sqref>
        </x14:conditionalFormatting>
        <x14:conditionalFormatting xmlns:xm="http://schemas.microsoft.com/office/excel/2006/main">
          <x14:cfRule type="expression" priority="8" id="{F7838C3B-CD82-4B5C-A318-0C82C2D97C6E}">
            <xm:f>IF(AND($I$20="",Sheet2!$O$5=1),1)</xm:f>
            <x14:dxf>
              <fill>
                <patternFill>
                  <bgColor rgb="FFFF0000"/>
                </patternFill>
              </fill>
            </x14:dxf>
          </x14:cfRule>
          <x14:cfRule type="expression" priority="9" id="{FEF143B5-7856-43FF-8D8B-2802329506B4}">
            <xm:f>IF(AND($I$20="",Sheet2!$O$5&gt;1),1)</xm:f>
            <x14:dxf>
              <font>
                <color theme="0"/>
              </font>
              <fill>
                <patternFill>
                  <bgColor theme="1" tint="4.9989318521683403E-2"/>
                </patternFill>
              </fill>
            </x14:dxf>
          </x14:cfRule>
          <xm:sqref>I20:J21</xm:sqref>
        </x14:conditionalFormatting>
        <x14:conditionalFormatting xmlns:xm="http://schemas.microsoft.com/office/excel/2006/main">
          <x14:cfRule type="expression" priority="4" id="{F0D04F9A-D17E-4B10-880F-9941B23416D5}">
            <xm:f>IF(Sheet2!$O$5=0,$O$4,$R$4)</xm:f>
            <x14:dxf/>
          </x14:cfRule>
          <xm:sqref>K25 K23 K27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1B57C2-1068-451F-AC1E-970A42395CC9}">
          <x14:formula1>
            <xm:f>Sheet2!$O$14:$O$19</xm:f>
          </x14:formula1>
          <xm:sqref>B28:B31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C11C2-EC8B-49AC-8A15-E37CA7D98964}">
  <dimension ref="A1:J10"/>
  <sheetViews>
    <sheetView workbookViewId="0">
      <selection activeCell="I4" sqref="I4"/>
    </sheetView>
  </sheetViews>
  <sheetFormatPr defaultRowHeight="14.4" x14ac:dyDescent="0.3"/>
  <cols>
    <col min="1" max="1" width="11.44140625" customWidth="1"/>
  </cols>
  <sheetData>
    <row r="1" spans="1:10" x14ac:dyDescent="0.3">
      <c r="A1" s="28" t="s">
        <v>94</v>
      </c>
      <c r="B1" s="28">
        <f>ANALİZ!I18</f>
        <v>300</v>
      </c>
      <c r="C1" s="29" t="s">
        <v>104</v>
      </c>
      <c r="D1">
        <v>0.4</v>
      </c>
      <c r="E1">
        <f>B1*D1</f>
        <v>120</v>
      </c>
      <c r="G1" t="str">
        <f>LEFT(B8,2)</f>
        <v>XC</v>
      </c>
      <c r="H1">
        <f>IF(AND(B10&gt;0.45,OR(Sheet1!G1="xf",Sheet1!G1="xc")),1,2)</f>
        <v>2</v>
      </c>
      <c r="J1">
        <f>IF(B2&lt;=0.11*B1,B2,H5)</f>
        <v>33</v>
      </c>
    </row>
    <row r="2" spans="1:10" x14ac:dyDescent="0.3">
      <c r="A2" s="28" t="s">
        <v>95</v>
      </c>
      <c r="B2" s="28">
        <f>ANALİZ!I20</f>
        <v>70</v>
      </c>
      <c r="C2" s="29" t="s">
        <v>105</v>
      </c>
      <c r="D2">
        <v>0.4</v>
      </c>
      <c r="E2">
        <f>B1*D2</f>
        <v>120</v>
      </c>
    </row>
    <row r="3" spans="1:10" x14ac:dyDescent="0.3">
      <c r="A3" s="28" t="s">
        <v>108</v>
      </c>
      <c r="B3" s="28">
        <f>ANALİZ!B28*VLOOKUP(B5,G3:I6,3,0)+B1</f>
        <v>328</v>
      </c>
      <c r="C3" s="29" t="s">
        <v>106</v>
      </c>
      <c r="D3">
        <v>0.8</v>
      </c>
      <c r="E3">
        <f>B1*D3</f>
        <v>240</v>
      </c>
      <c r="G3">
        <v>2</v>
      </c>
      <c r="H3">
        <f>1*B1</f>
        <v>300</v>
      </c>
      <c r="I3">
        <f>IF(B2&lt;=B1,B2,H3)</f>
        <v>70</v>
      </c>
    </row>
    <row r="4" spans="1:10" x14ac:dyDescent="0.3">
      <c r="A4" s="28" t="s">
        <v>96</v>
      </c>
      <c r="B4" s="28">
        <f>ANALİZ!I23</f>
        <v>145</v>
      </c>
      <c r="C4" s="29" t="s">
        <v>107</v>
      </c>
      <c r="D4">
        <v>0.6</v>
      </c>
      <c r="E4">
        <f>B1*D4</f>
        <v>180</v>
      </c>
      <c r="G4">
        <v>3</v>
      </c>
      <c r="H4">
        <f>IF(B7=1,0.33*B1,0.25*B1)</f>
        <v>99</v>
      </c>
      <c r="I4">
        <f>IF(B2&lt;=0.33*B1,B2,H4)</f>
        <v>70</v>
      </c>
    </row>
    <row r="5" spans="1:10" x14ac:dyDescent="0.3">
      <c r="A5" s="28" t="s">
        <v>97</v>
      </c>
      <c r="B5" s="28">
        <f>Sheet2!C33</f>
        <v>3</v>
      </c>
      <c r="C5" s="29" t="s">
        <v>102</v>
      </c>
      <c r="D5">
        <f>H1</f>
        <v>2</v>
      </c>
      <c r="E5">
        <f>B1*D5</f>
        <v>600</v>
      </c>
      <c r="G5">
        <v>4</v>
      </c>
      <c r="H5">
        <f>0.11*B1</f>
        <v>33</v>
      </c>
      <c r="I5">
        <f>IF(J1&lt;=30,J1,30)</f>
        <v>30</v>
      </c>
    </row>
    <row r="6" spans="1:10" x14ac:dyDescent="0.3">
      <c r="A6" s="28" t="s">
        <v>88</v>
      </c>
      <c r="B6" s="28">
        <f>ANALİZ!B28</f>
        <v>0.4</v>
      </c>
      <c r="C6" s="29" t="s">
        <v>101</v>
      </c>
      <c r="D6">
        <f>H1</f>
        <v>2</v>
      </c>
      <c r="E6">
        <f>B1*D6</f>
        <v>600</v>
      </c>
      <c r="G6">
        <v>1</v>
      </c>
      <c r="H6">
        <v>0</v>
      </c>
      <c r="I6">
        <v>0</v>
      </c>
    </row>
    <row r="7" spans="1:10" x14ac:dyDescent="0.3">
      <c r="A7" s="28" t="s">
        <v>98</v>
      </c>
      <c r="B7" s="28">
        <f>Sheet2!D33</f>
        <v>1</v>
      </c>
      <c r="C7" s="29" t="s">
        <v>117</v>
      </c>
      <c r="D7">
        <v>1</v>
      </c>
    </row>
    <row r="8" spans="1:10" x14ac:dyDescent="0.3">
      <c r="A8" s="28" t="s">
        <v>99</v>
      </c>
      <c r="B8" s="28" t="str">
        <f>ANALİZ!E4</f>
        <v>XC3</v>
      </c>
      <c r="C8" s="29" t="s">
        <v>103</v>
      </c>
      <c r="D8">
        <v>1</v>
      </c>
    </row>
    <row r="9" spans="1:10" x14ac:dyDescent="0.3">
      <c r="A9" s="30" t="s">
        <v>100</v>
      </c>
      <c r="B9" s="27" t="str">
        <f>B7&amp;-B5</f>
        <v>1-3</v>
      </c>
      <c r="C9">
        <f>IFERROR(VLOOKUP(B9,C1:D8,2,0),"")</f>
        <v>0.4</v>
      </c>
    </row>
    <row r="10" spans="1:10" x14ac:dyDescent="0.3">
      <c r="A10" s="27" t="s">
        <v>109</v>
      </c>
      <c r="B10" s="31">
        <f>B4/B3</f>
        <v>0.44207317073170732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U34"/>
  <sheetViews>
    <sheetView topLeftCell="F14" workbookViewId="0">
      <selection activeCell="O15" sqref="O15:O19"/>
    </sheetView>
  </sheetViews>
  <sheetFormatPr defaultRowHeight="14.4" x14ac:dyDescent="0.3"/>
  <cols>
    <col min="1" max="1" width="10.88671875" customWidth="1"/>
    <col min="2" max="2" width="11.5546875" customWidth="1"/>
    <col min="3" max="3" width="20" customWidth="1"/>
    <col min="4" max="4" width="23.33203125" customWidth="1"/>
    <col min="6" max="6" width="67.5546875" customWidth="1"/>
    <col min="15" max="15" width="12.6640625" customWidth="1"/>
  </cols>
  <sheetData>
    <row r="1" spans="1:21" ht="15" customHeight="1" thickBot="1" x14ac:dyDescent="0.35">
      <c r="A1" s="1"/>
      <c r="B1" s="210" t="s">
        <v>28</v>
      </c>
      <c r="C1" s="211"/>
      <c r="D1" s="211"/>
      <c r="E1" s="211"/>
      <c r="F1" s="211"/>
      <c r="G1" s="212"/>
    </row>
    <row r="2" spans="1:21" x14ac:dyDescent="0.3">
      <c r="A2" s="5" t="s">
        <v>0</v>
      </c>
      <c r="B2" s="7" t="s">
        <v>21</v>
      </c>
      <c r="C2" s="7" t="s">
        <v>30</v>
      </c>
      <c r="D2" s="7" t="s">
        <v>21</v>
      </c>
      <c r="E2" s="7" t="s">
        <v>21</v>
      </c>
      <c r="F2" s="7" t="s">
        <v>21</v>
      </c>
      <c r="G2" s="6" t="s">
        <v>21</v>
      </c>
      <c r="H2" s="8" t="s">
        <v>21</v>
      </c>
      <c r="I2" s="8" t="s">
        <v>30</v>
      </c>
      <c r="J2" s="8" t="s">
        <v>21</v>
      </c>
      <c r="K2" s="7" t="s">
        <v>21</v>
      </c>
      <c r="L2" s="7" t="s">
        <v>21</v>
      </c>
      <c r="M2" s="6" t="s">
        <v>21</v>
      </c>
    </row>
    <row r="3" spans="1:21" x14ac:dyDescent="0.3">
      <c r="A3" s="5" t="s">
        <v>1</v>
      </c>
      <c r="B3" s="7">
        <v>0.65</v>
      </c>
      <c r="C3" s="7" t="s">
        <v>22</v>
      </c>
      <c r="D3" s="7">
        <v>260</v>
      </c>
      <c r="E3" s="7">
        <v>250</v>
      </c>
      <c r="F3" s="7" t="s">
        <v>21</v>
      </c>
      <c r="G3" s="6" t="s">
        <v>21</v>
      </c>
      <c r="H3">
        <v>0.65</v>
      </c>
      <c r="I3" s="7" t="s">
        <v>22</v>
      </c>
      <c r="J3">
        <v>260</v>
      </c>
      <c r="K3" s="7" t="s">
        <v>21</v>
      </c>
      <c r="L3" s="7" t="s">
        <v>21</v>
      </c>
      <c r="M3" s="6" t="s">
        <v>21</v>
      </c>
    </row>
    <row r="4" spans="1:21" x14ac:dyDescent="0.3">
      <c r="A4" s="5" t="s">
        <v>2</v>
      </c>
      <c r="B4" s="7">
        <v>0.6</v>
      </c>
      <c r="C4" s="7" t="s">
        <v>23</v>
      </c>
      <c r="D4" s="7">
        <v>280</v>
      </c>
      <c r="E4" s="7">
        <v>260</v>
      </c>
      <c r="F4" s="7" t="s">
        <v>21</v>
      </c>
      <c r="G4" s="6" t="s">
        <v>21</v>
      </c>
      <c r="H4">
        <v>0.6</v>
      </c>
      <c r="I4" s="7" t="s">
        <v>23</v>
      </c>
      <c r="J4">
        <v>280</v>
      </c>
      <c r="K4" s="7" t="s">
        <v>21</v>
      </c>
      <c r="L4" s="7" t="s">
        <v>21</v>
      </c>
      <c r="M4" s="6" t="s">
        <v>21</v>
      </c>
    </row>
    <row r="5" spans="1:21" x14ac:dyDescent="0.3">
      <c r="A5" s="5" t="s">
        <v>3</v>
      </c>
      <c r="B5" s="7">
        <v>0.55000000000000004</v>
      </c>
      <c r="C5" s="7" t="s">
        <v>25</v>
      </c>
      <c r="D5" s="7">
        <v>280</v>
      </c>
      <c r="E5" s="7">
        <v>260</v>
      </c>
      <c r="F5" s="7" t="s">
        <v>21</v>
      </c>
      <c r="G5" s="6" t="s">
        <v>21</v>
      </c>
      <c r="H5">
        <v>0.55000000000000004</v>
      </c>
      <c r="I5" s="7" t="s">
        <v>25</v>
      </c>
      <c r="J5">
        <v>280</v>
      </c>
      <c r="K5" s="7" t="s">
        <v>21</v>
      </c>
      <c r="L5" s="7" t="s">
        <v>21</v>
      </c>
      <c r="M5" s="6" t="s">
        <v>21</v>
      </c>
      <c r="O5">
        <v>3</v>
      </c>
      <c r="P5">
        <v>1</v>
      </c>
      <c r="Q5">
        <v>3</v>
      </c>
      <c r="R5">
        <f>ANALİZ!I18</f>
        <v>300</v>
      </c>
      <c r="S5">
        <f>ANALİZ!I20</f>
        <v>70</v>
      </c>
      <c r="T5">
        <f>IF(AND(O5=0,P5=0),1*S5,IF(AND(O5=1,P5,1),1*S5,IF(AND(O5=2,P5=1,S5&gt;=R5),ANALİZ!B28*R5,IF(AND(O5=2,P5=1,S5&lt;=R5),ANALİZ!B28*S5,IF(AND(O5=3,P5=1,S5&lt;=R5/3),ANALİZ!B28*S5,IF(AND(O5=3,P5=1,S5&gt;R5/3),ANALİZ!B28*R5/3,IF(AND(O5=3,P5=2,S5&gt;R5/4),ANALİZ!B28*R5/4,IF(AND(O5=3,P5=2,S5&lt;=R5/4),ANALİZ!B28*S5,IF(AND(O5=4,P5=1),ANALİZ!B28*S5,IF(AND(O5=1,P5=2),ANALİZ!B28*S5,IF(AND(O5=2,P5=2,S5&gt;=R5),ANALİZ!B28*R5,IF(AND(O5=2,P5=2,S5&lt;=R5),ANALİZ!B28*S5,IF(AND(O5=3,P5=2,S5&lt;=R5/3),ANALİZ!B28*S5,IF(AND(O5=3,P5=1,S5&gt;R5/3),ANALİZ!B28*R5/3,IF(AND(O5=4,P5=2),ANALİZ!B28*S5)))))))))))))))</f>
        <v>28</v>
      </c>
      <c r="U5">
        <f>IF(OR(AND(O5=2,ANALİZ!E4=Sheet2!A14),AND(O5=2,ANALİZ!E4=Sheet2!A15),AND(O5=2,ANALİZ!E4=Sheet2!A18),AND(O5=4,ANALİZ!E4=Sheet2!A14),AND(O5=4,Sheet2!A15),AND(O5=4,ANALİZ!E4=Sheet2!A18)),R5,R5+T5)</f>
        <v>328</v>
      </c>
    </row>
    <row r="6" spans="1:21" x14ac:dyDescent="0.3">
      <c r="A6" s="5" t="s">
        <v>4</v>
      </c>
      <c r="B6" s="7">
        <v>0.5</v>
      </c>
      <c r="C6" s="7" t="s">
        <v>25</v>
      </c>
      <c r="D6" s="7">
        <v>300</v>
      </c>
      <c r="E6" s="7">
        <v>280</v>
      </c>
      <c r="F6" s="7" t="s">
        <v>21</v>
      </c>
      <c r="G6" s="6" t="s">
        <v>21</v>
      </c>
      <c r="H6">
        <v>0.5</v>
      </c>
      <c r="I6" s="7" t="s">
        <v>25</v>
      </c>
      <c r="J6">
        <v>300</v>
      </c>
      <c r="K6" s="7" t="s">
        <v>21</v>
      </c>
      <c r="L6" s="7" t="s">
        <v>21</v>
      </c>
      <c r="M6" s="6" t="s">
        <v>21</v>
      </c>
      <c r="O6" t="s">
        <v>71</v>
      </c>
      <c r="P6" t="s">
        <v>70</v>
      </c>
      <c r="Q6" t="s">
        <v>71</v>
      </c>
    </row>
    <row r="7" spans="1:21" x14ac:dyDescent="0.3">
      <c r="A7" s="5" t="s">
        <v>5</v>
      </c>
      <c r="B7" s="7">
        <v>0.55000000000000004</v>
      </c>
      <c r="C7" s="7" t="s">
        <v>25</v>
      </c>
      <c r="D7" s="7">
        <v>300</v>
      </c>
      <c r="E7" s="7">
        <v>280</v>
      </c>
      <c r="F7" s="7" t="s">
        <v>21</v>
      </c>
      <c r="G7" s="6" t="s">
        <v>21</v>
      </c>
      <c r="H7">
        <v>0.55000000000000004</v>
      </c>
      <c r="I7" s="7" t="s">
        <v>25</v>
      </c>
      <c r="J7">
        <v>300</v>
      </c>
      <c r="K7" s="7" t="s">
        <v>21</v>
      </c>
      <c r="L7" s="7" t="s">
        <v>21</v>
      </c>
      <c r="M7" s="6" t="s">
        <v>21</v>
      </c>
      <c r="O7" t="s">
        <v>67</v>
      </c>
      <c r="P7" t="s">
        <v>91</v>
      </c>
      <c r="Q7" t="s">
        <v>67</v>
      </c>
    </row>
    <row r="8" spans="1:21" x14ac:dyDescent="0.3">
      <c r="A8" s="5" t="s">
        <v>6</v>
      </c>
      <c r="B8" s="7">
        <v>0.5</v>
      </c>
      <c r="C8" s="7" t="s">
        <v>26</v>
      </c>
      <c r="D8" s="7">
        <v>320</v>
      </c>
      <c r="E8" s="7">
        <v>280</v>
      </c>
      <c r="F8" s="7" t="s">
        <v>21</v>
      </c>
      <c r="G8" s="6" t="s">
        <v>21</v>
      </c>
      <c r="H8">
        <v>0.55000000000000004</v>
      </c>
      <c r="I8" s="7" t="s">
        <v>25</v>
      </c>
      <c r="J8">
        <v>300</v>
      </c>
      <c r="K8" s="7" t="s">
        <v>21</v>
      </c>
      <c r="L8" s="7" t="s">
        <v>21</v>
      </c>
      <c r="M8" s="6" t="s">
        <v>21</v>
      </c>
      <c r="O8" t="s">
        <v>68</v>
      </c>
      <c r="Q8" t="s">
        <v>68</v>
      </c>
    </row>
    <row r="9" spans="1:21" x14ac:dyDescent="0.3">
      <c r="A9" s="5" t="s">
        <v>7</v>
      </c>
      <c r="B9" s="7">
        <v>0.45</v>
      </c>
      <c r="C9" s="7" t="s">
        <v>26</v>
      </c>
      <c r="D9" s="7">
        <v>320</v>
      </c>
      <c r="E9" s="7">
        <v>280</v>
      </c>
      <c r="F9" s="7" t="s">
        <v>21</v>
      </c>
      <c r="G9" s="6" t="s">
        <v>21</v>
      </c>
      <c r="H9">
        <v>0.45</v>
      </c>
      <c r="I9" s="7" t="s">
        <v>26</v>
      </c>
      <c r="J9">
        <v>320</v>
      </c>
      <c r="K9" s="7" t="s">
        <v>21</v>
      </c>
      <c r="L9" s="7" t="s">
        <v>21</v>
      </c>
      <c r="M9" s="6" t="s">
        <v>21</v>
      </c>
      <c r="O9" t="s">
        <v>69</v>
      </c>
      <c r="Q9" t="s">
        <v>69</v>
      </c>
    </row>
    <row r="10" spans="1:21" x14ac:dyDescent="0.3">
      <c r="A10" s="5" t="s">
        <v>8</v>
      </c>
      <c r="B10" s="7">
        <v>0.55000000000000004</v>
      </c>
      <c r="C10" s="7" t="s">
        <v>25</v>
      </c>
      <c r="D10" s="7">
        <v>300</v>
      </c>
      <c r="E10" s="7">
        <v>280</v>
      </c>
      <c r="F10" s="7" t="s">
        <v>21</v>
      </c>
      <c r="G10" s="6" t="s">
        <v>21</v>
      </c>
      <c r="H10">
        <v>0.5</v>
      </c>
      <c r="I10" s="7" t="s">
        <v>25</v>
      </c>
      <c r="J10">
        <v>300</v>
      </c>
      <c r="K10" s="7" t="s">
        <v>21</v>
      </c>
      <c r="L10" s="7" t="s">
        <v>21</v>
      </c>
      <c r="M10" s="6" t="s">
        <v>21</v>
      </c>
    </row>
    <row r="11" spans="1:21" x14ac:dyDescent="0.3">
      <c r="A11" s="5" t="s">
        <v>9</v>
      </c>
      <c r="B11" s="7">
        <v>0.5</v>
      </c>
      <c r="C11" s="7" t="s">
        <v>26</v>
      </c>
      <c r="D11" s="7">
        <v>320</v>
      </c>
      <c r="E11" s="7">
        <v>280</v>
      </c>
      <c r="F11" s="7" t="s">
        <v>21</v>
      </c>
      <c r="G11" s="6" t="s">
        <v>21</v>
      </c>
      <c r="H11">
        <v>0.45</v>
      </c>
      <c r="I11" s="7" t="s">
        <v>26</v>
      </c>
      <c r="J11">
        <v>320</v>
      </c>
      <c r="K11" s="7" t="s">
        <v>21</v>
      </c>
      <c r="L11" s="7" t="s">
        <v>21</v>
      </c>
      <c r="M11" s="6" t="s">
        <v>21</v>
      </c>
    </row>
    <row r="12" spans="1:21" x14ac:dyDescent="0.3">
      <c r="A12" s="5" t="s">
        <v>10</v>
      </c>
      <c r="B12" s="7">
        <v>0.45</v>
      </c>
      <c r="C12" s="7" t="s">
        <v>26</v>
      </c>
      <c r="D12" s="7">
        <v>320</v>
      </c>
      <c r="E12" s="7">
        <v>280</v>
      </c>
      <c r="F12" s="7" t="s">
        <v>21</v>
      </c>
      <c r="G12" s="6" t="s">
        <v>21</v>
      </c>
      <c r="H12">
        <v>0.45</v>
      </c>
      <c r="I12" s="7" t="s">
        <v>26</v>
      </c>
      <c r="J12">
        <v>340</v>
      </c>
      <c r="K12" s="7" t="s">
        <v>21</v>
      </c>
      <c r="L12" s="7" t="s">
        <v>21</v>
      </c>
      <c r="M12" s="6" t="s">
        <v>21</v>
      </c>
    </row>
    <row r="13" spans="1:21" ht="15.6" x14ac:dyDescent="0.35">
      <c r="A13" s="5" t="s">
        <v>11</v>
      </c>
      <c r="B13" s="7">
        <v>0.6</v>
      </c>
      <c r="C13" s="7" t="s">
        <v>23</v>
      </c>
      <c r="D13" s="7">
        <v>300</v>
      </c>
      <c r="E13" s="7">
        <v>280</v>
      </c>
      <c r="F13" s="8" t="s">
        <v>21</v>
      </c>
      <c r="G13" s="6" t="s">
        <v>80</v>
      </c>
      <c r="H13">
        <v>0.55000000000000004</v>
      </c>
      <c r="I13" s="7" t="s">
        <v>25</v>
      </c>
      <c r="J13">
        <v>300</v>
      </c>
      <c r="K13" s="7" t="s">
        <v>21</v>
      </c>
      <c r="L13" s="7" t="s">
        <v>21</v>
      </c>
      <c r="M13" s="6" t="s">
        <v>21</v>
      </c>
    </row>
    <row r="14" spans="1:21" ht="15.6" x14ac:dyDescent="0.35">
      <c r="A14" s="5" t="s">
        <v>74</v>
      </c>
      <c r="B14" s="7">
        <v>0.55000000000000004</v>
      </c>
      <c r="C14" s="7" t="s">
        <v>23</v>
      </c>
      <c r="D14" s="7">
        <v>300</v>
      </c>
      <c r="E14" s="7">
        <v>280</v>
      </c>
      <c r="F14" s="8" t="s">
        <v>87</v>
      </c>
      <c r="G14" s="6" t="s">
        <v>81</v>
      </c>
      <c r="H14">
        <v>0.55000000000000004</v>
      </c>
      <c r="I14" s="7" t="s">
        <v>23</v>
      </c>
      <c r="J14" s="7">
        <v>300</v>
      </c>
      <c r="K14" s="7" t="s">
        <v>21</v>
      </c>
      <c r="L14" s="7">
        <v>4</v>
      </c>
      <c r="M14" s="6" t="s">
        <v>21</v>
      </c>
      <c r="O14" t="s">
        <v>89</v>
      </c>
    </row>
    <row r="15" spans="1:21" ht="15.6" x14ac:dyDescent="0.35">
      <c r="A15" s="5" t="s">
        <v>75</v>
      </c>
      <c r="B15" s="8">
        <v>0.5</v>
      </c>
      <c r="C15" s="7" t="s">
        <v>26</v>
      </c>
      <c r="D15" s="7">
        <v>320</v>
      </c>
      <c r="E15" s="7">
        <v>280</v>
      </c>
      <c r="F15" s="8" t="s">
        <v>21</v>
      </c>
      <c r="G15" s="6" t="s">
        <v>81</v>
      </c>
      <c r="H15">
        <v>0.55000000000000004</v>
      </c>
      <c r="I15" s="7" t="s">
        <v>23</v>
      </c>
      <c r="J15" s="7">
        <v>300</v>
      </c>
      <c r="K15" s="7" t="s">
        <v>21</v>
      </c>
      <c r="L15" s="7">
        <v>4</v>
      </c>
      <c r="M15" s="6" t="s">
        <v>21</v>
      </c>
      <c r="O15">
        <v>0.4</v>
      </c>
    </row>
    <row r="16" spans="1:21" ht="15.6" x14ac:dyDescent="0.35">
      <c r="A16" s="5" t="s">
        <v>76</v>
      </c>
      <c r="B16" s="7">
        <v>0.55000000000000004</v>
      </c>
      <c r="C16" s="7" t="s">
        <v>23</v>
      </c>
      <c r="D16" s="7">
        <v>320</v>
      </c>
      <c r="E16" s="7">
        <v>280</v>
      </c>
      <c r="F16" s="8" t="s">
        <v>87</v>
      </c>
      <c r="G16" s="6" t="s">
        <v>82</v>
      </c>
      <c r="H16">
        <v>0.5</v>
      </c>
      <c r="I16" s="7" t="s">
        <v>25</v>
      </c>
      <c r="J16" s="8">
        <v>320</v>
      </c>
      <c r="K16" s="7" t="s">
        <v>21</v>
      </c>
      <c r="L16" s="7">
        <v>4</v>
      </c>
      <c r="M16" s="6" t="s">
        <v>21</v>
      </c>
      <c r="O16">
        <v>0.6</v>
      </c>
    </row>
    <row r="17" spans="1:15" ht="15.6" x14ac:dyDescent="0.35">
      <c r="A17" s="5" t="s">
        <v>77</v>
      </c>
      <c r="B17" s="8">
        <v>0.5</v>
      </c>
      <c r="C17" s="7" t="s">
        <v>26</v>
      </c>
      <c r="D17" s="7">
        <v>340</v>
      </c>
      <c r="E17" s="7">
        <v>280</v>
      </c>
      <c r="F17" s="8" t="s">
        <v>21</v>
      </c>
      <c r="G17" s="6" t="s">
        <v>82</v>
      </c>
      <c r="H17">
        <v>0.5</v>
      </c>
      <c r="I17" s="7" t="s">
        <v>25</v>
      </c>
      <c r="J17" s="8">
        <v>320</v>
      </c>
      <c r="K17" s="7" t="s">
        <v>21</v>
      </c>
      <c r="L17" s="7">
        <v>4</v>
      </c>
      <c r="M17" s="6" t="s">
        <v>21</v>
      </c>
      <c r="O17">
        <v>0.8</v>
      </c>
    </row>
    <row r="18" spans="1:15" ht="15.6" x14ac:dyDescent="0.35">
      <c r="A18" s="5" t="s">
        <v>12</v>
      </c>
      <c r="B18" s="7">
        <v>0.5</v>
      </c>
      <c r="C18" s="7" t="s">
        <v>25</v>
      </c>
      <c r="D18" s="7">
        <v>340</v>
      </c>
      <c r="E18" s="7">
        <v>300</v>
      </c>
      <c r="F18" s="8" t="s">
        <v>87</v>
      </c>
      <c r="G18" s="6" t="s">
        <v>83</v>
      </c>
      <c r="H18">
        <v>0.45</v>
      </c>
      <c r="I18" s="7" t="s">
        <v>25</v>
      </c>
      <c r="J18" s="8">
        <v>340</v>
      </c>
      <c r="K18" s="7" t="s">
        <v>21</v>
      </c>
      <c r="L18" s="7">
        <v>4</v>
      </c>
      <c r="M18" s="6" t="s">
        <v>21</v>
      </c>
      <c r="O18">
        <v>1</v>
      </c>
    </row>
    <row r="19" spans="1:15" x14ac:dyDescent="0.3">
      <c r="A19" s="5" t="s">
        <v>13</v>
      </c>
      <c r="B19" s="7">
        <v>0.6</v>
      </c>
      <c r="C19" s="7" t="s">
        <v>23</v>
      </c>
      <c r="D19" s="7">
        <v>300</v>
      </c>
      <c r="E19" s="7">
        <v>280</v>
      </c>
      <c r="F19" s="8" t="s">
        <v>21</v>
      </c>
      <c r="G19" s="8" t="s">
        <v>21</v>
      </c>
      <c r="H19">
        <v>0.55000000000000004</v>
      </c>
      <c r="I19" s="7" t="s">
        <v>25</v>
      </c>
      <c r="J19" s="8">
        <v>300</v>
      </c>
      <c r="K19" s="7" t="s">
        <v>21</v>
      </c>
      <c r="L19" s="7" t="s">
        <v>21</v>
      </c>
      <c r="M19" s="6" t="s">
        <v>21</v>
      </c>
      <c r="O19">
        <v>2</v>
      </c>
    </row>
    <row r="20" spans="1:15" ht="144" x14ac:dyDescent="0.3">
      <c r="A20" s="5" t="s">
        <v>14</v>
      </c>
      <c r="B20" s="7">
        <v>0.5</v>
      </c>
      <c r="C20" s="7" t="s">
        <v>26</v>
      </c>
      <c r="D20" s="7">
        <v>320</v>
      </c>
      <c r="E20" s="7">
        <v>280</v>
      </c>
      <c r="F20" s="8" t="s">
        <v>21</v>
      </c>
      <c r="G20" s="32" t="s">
        <v>111</v>
      </c>
      <c r="H20">
        <v>0.5</v>
      </c>
      <c r="I20" s="7" t="s">
        <v>25</v>
      </c>
      <c r="J20" s="8">
        <v>320</v>
      </c>
      <c r="K20" s="7" t="s">
        <v>21</v>
      </c>
      <c r="L20" s="7" t="s">
        <v>21</v>
      </c>
      <c r="M20" s="6" t="s">
        <v>21</v>
      </c>
      <c r="O20">
        <v>2</v>
      </c>
    </row>
    <row r="21" spans="1:15" ht="144" x14ac:dyDescent="0.3">
      <c r="A21" s="5" t="s">
        <v>15</v>
      </c>
      <c r="B21" s="7">
        <v>0.45</v>
      </c>
      <c r="C21" s="7" t="s">
        <v>26</v>
      </c>
      <c r="D21" s="7">
        <v>320</v>
      </c>
      <c r="E21" s="7">
        <v>280</v>
      </c>
      <c r="F21" s="8" t="s">
        <v>21</v>
      </c>
      <c r="G21" s="32" t="s">
        <v>111</v>
      </c>
      <c r="H21">
        <v>0.45</v>
      </c>
      <c r="I21" s="7" t="s">
        <v>26</v>
      </c>
      <c r="J21" s="8">
        <v>360</v>
      </c>
      <c r="K21" s="7" t="s">
        <v>21</v>
      </c>
      <c r="L21" s="7" t="s">
        <v>21</v>
      </c>
      <c r="M21" s="6" t="s">
        <v>21</v>
      </c>
    </row>
    <row r="22" spans="1:15" x14ac:dyDescent="0.3">
      <c r="A22" s="5" t="s">
        <v>16</v>
      </c>
      <c r="B22" s="7">
        <v>0.55000000000000004</v>
      </c>
      <c r="C22" s="7" t="s">
        <v>25</v>
      </c>
      <c r="D22" s="7">
        <v>300</v>
      </c>
      <c r="E22" s="7">
        <v>280</v>
      </c>
      <c r="F22" s="8" t="s">
        <v>21</v>
      </c>
      <c r="G22" s="8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s="6" t="s">
        <v>21</v>
      </c>
    </row>
    <row r="23" spans="1:15" x14ac:dyDescent="0.3">
      <c r="A23" s="5" t="s">
        <v>78</v>
      </c>
      <c r="B23" s="7">
        <v>0.55000000000000004</v>
      </c>
      <c r="C23" s="7" t="s">
        <v>25</v>
      </c>
      <c r="D23" s="7">
        <v>300</v>
      </c>
      <c r="E23" s="7">
        <v>280</v>
      </c>
      <c r="F23" s="8" t="s">
        <v>21</v>
      </c>
      <c r="G23" s="8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s="6" t="s">
        <v>21</v>
      </c>
    </row>
    <row r="24" spans="1:15" x14ac:dyDescent="0.3">
      <c r="A24" s="5" t="s">
        <v>79</v>
      </c>
      <c r="B24" s="7">
        <v>0.45</v>
      </c>
      <c r="C24" s="7" t="s">
        <v>26</v>
      </c>
      <c r="D24" s="7">
        <v>320</v>
      </c>
      <c r="E24" s="7">
        <v>280</v>
      </c>
      <c r="F24" s="8" t="s">
        <v>21</v>
      </c>
      <c r="G24" s="8" t="s">
        <v>21</v>
      </c>
      <c r="H24" t="s">
        <v>21</v>
      </c>
      <c r="I24" t="s">
        <v>21</v>
      </c>
      <c r="J24" t="s">
        <v>21</v>
      </c>
      <c r="K24" t="s">
        <v>21</v>
      </c>
      <c r="L24" t="s">
        <v>21</v>
      </c>
      <c r="M24" s="6" t="s">
        <v>21</v>
      </c>
    </row>
    <row r="25" spans="1:15" x14ac:dyDescent="0.3">
      <c r="A25" s="5" t="s">
        <v>17</v>
      </c>
      <c r="B25" s="7">
        <v>0.45</v>
      </c>
      <c r="C25" s="7" t="s">
        <v>26</v>
      </c>
      <c r="D25" s="7">
        <v>320</v>
      </c>
      <c r="E25" s="7">
        <v>280</v>
      </c>
      <c r="F25" s="8" t="s">
        <v>21</v>
      </c>
      <c r="G25" s="8" t="s">
        <v>21</v>
      </c>
      <c r="H25" t="s">
        <v>21</v>
      </c>
      <c r="I25" t="s">
        <v>21</v>
      </c>
      <c r="J25" t="s">
        <v>21</v>
      </c>
      <c r="K25" t="s">
        <v>21</v>
      </c>
      <c r="L25" t="s">
        <v>21</v>
      </c>
      <c r="M25" s="6" t="s">
        <v>21</v>
      </c>
    </row>
    <row r="26" spans="1:15" x14ac:dyDescent="0.3">
      <c r="A26" s="5"/>
      <c r="B26" s="7"/>
      <c r="C26" s="7"/>
      <c r="D26" s="7"/>
      <c r="E26" s="7"/>
      <c r="F26" s="7"/>
      <c r="G26" s="6"/>
    </row>
    <row r="27" spans="1:15" x14ac:dyDescent="0.3">
      <c r="A27" s="5">
        <v>0.5</v>
      </c>
      <c r="B27" s="7">
        <v>0.55000000000000004</v>
      </c>
      <c r="C27" s="7">
        <f>A27*$U$5</f>
        <v>164</v>
      </c>
      <c r="D27" s="7">
        <f>B27*(ANALİZ!I18+ANALİZ!I20)</f>
        <v>203.50000000000003</v>
      </c>
      <c r="E27" s="7" t="str">
        <f>C27&amp;" - "&amp;D27</f>
        <v>164 - 203,5</v>
      </c>
      <c r="F27" s="7"/>
      <c r="G27" s="6"/>
    </row>
    <row r="28" spans="1:15" x14ac:dyDescent="0.3">
      <c r="A28" s="5">
        <v>0.45</v>
      </c>
      <c r="B28" s="7">
        <v>0.55000000000000004</v>
      </c>
      <c r="C28" s="7">
        <f t="shared" ref="C28:C29" si="0">A28*$U$5</f>
        <v>147.6</v>
      </c>
      <c r="D28" s="7">
        <f>B28*(ANALİZ!I18+ANALİZ!I20)</f>
        <v>203.50000000000003</v>
      </c>
      <c r="E28" s="7" t="str">
        <f>C28&amp;" - "&amp;D28</f>
        <v>147,6 - 203,5</v>
      </c>
      <c r="F28" s="7"/>
      <c r="G28" s="6"/>
    </row>
    <row r="29" spans="1:15" x14ac:dyDescent="0.3">
      <c r="A29" s="5">
        <v>0.5</v>
      </c>
      <c r="B29" s="7">
        <v>0.55000000000000004</v>
      </c>
      <c r="C29" s="7">
        <f t="shared" si="0"/>
        <v>164</v>
      </c>
      <c r="D29" s="7">
        <f>B29*(ANALİZ!I18+ANALİZ!I20)</f>
        <v>203.50000000000003</v>
      </c>
      <c r="E29" s="7" t="str">
        <f>C29&amp;" - "&amp;D29</f>
        <v>164 - 203,5</v>
      </c>
      <c r="F29" s="7"/>
      <c r="G29" s="6"/>
    </row>
    <row r="30" spans="1:15" x14ac:dyDescent="0.3">
      <c r="A30" s="5"/>
      <c r="B30" s="7"/>
      <c r="C30" s="7"/>
      <c r="D30" s="7"/>
      <c r="E30" s="7"/>
      <c r="F30" s="7"/>
      <c r="G30" s="6"/>
    </row>
    <row r="31" spans="1:15" ht="15" thickBot="1" x14ac:dyDescent="0.35">
      <c r="A31" s="2"/>
      <c r="B31" s="4"/>
      <c r="C31" s="4"/>
      <c r="D31" s="4"/>
      <c r="E31" s="4"/>
      <c r="F31" s="4"/>
      <c r="G31" s="3"/>
    </row>
    <row r="33" spans="2:4" x14ac:dyDescent="0.3">
      <c r="B33">
        <f>ANALİZ!I18</f>
        <v>300</v>
      </c>
      <c r="C33">
        <f>O5</f>
        <v>3</v>
      </c>
      <c r="D33">
        <f>P5</f>
        <v>1</v>
      </c>
    </row>
    <row r="34" spans="2:4" x14ac:dyDescent="0.3">
      <c r="B34">
        <f>ANALİZ!I20</f>
        <v>70</v>
      </c>
    </row>
  </sheetData>
  <mergeCells count="1">
    <mergeCell ref="B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4:D31"/>
  <sheetViews>
    <sheetView topLeftCell="A4" workbookViewId="0">
      <selection activeCell="D5" sqref="D5"/>
    </sheetView>
  </sheetViews>
  <sheetFormatPr defaultRowHeight="14.4" x14ac:dyDescent="0.3"/>
  <cols>
    <col min="1" max="1" width="37.44140625" customWidth="1"/>
    <col min="2" max="2" width="126" customWidth="1"/>
  </cols>
  <sheetData>
    <row r="4" spans="1:4" x14ac:dyDescent="0.3">
      <c r="A4" t="s">
        <v>31</v>
      </c>
      <c r="B4" t="s">
        <v>32</v>
      </c>
      <c r="C4">
        <v>0</v>
      </c>
    </row>
    <row r="5" spans="1:4" ht="15" thickBot="1" x14ac:dyDescent="0.35">
      <c r="A5" t="s">
        <v>33</v>
      </c>
      <c r="B5" s="9" t="s">
        <v>34</v>
      </c>
      <c r="C5" t="s">
        <v>61</v>
      </c>
      <c r="D5">
        <v>1</v>
      </c>
    </row>
    <row r="6" spans="1:4" ht="15" thickBot="1" x14ac:dyDescent="0.35">
      <c r="A6" t="s">
        <v>33</v>
      </c>
      <c r="B6" s="9" t="s">
        <v>35</v>
      </c>
      <c r="C6" t="s">
        <v>61</v>
      </c>
      <c r="D6">
        <v>2</v>
      </c>
    </row>
    <row r="7" spans="1:4" ht="15" thickBot="1" x14ac:dyDescent="0.35">
      <c r="A7" t="s">
        <v>33</v>
      </c>
      <c r="B7" s="9" t="s">
        <v>36</v>
      </c>
      <c r="C7" t="s">
        <v>61</v>
      </c>
      <c r="D7">
        <v>3</v>
      </c>
    </row>
    <row r="8" spans="1:4" ht="15" thickBot="1" x14ac:dyDescent="0.35">
      <c r="A8" t="s">
        <v>33</v>
      </c>
      <c r="B8" s="9" t="s">
        <v>37</v>
      </c>
      <c r="C8" t="s">
        <v>61</v>
      </c>
      <c r="D8">
        <v>4</v>
      </c>
    </row>
    <row r="9" spans="1:4" ht="15" thickBot="1" x14ac:dyDescent="0.35">
      <c r="A9" t="s">
        <v>38</v>
      </c>
      <c r="B9" s="10" t="s">
        <v>36</v>
      </c>
      <c r="C9" t="s">
        <v>62</v>
      </c>
      <c r="D9">
        <v>1</v>
      </c>
    </row>
    <row r="10" spans="1:4" ht="15" thickBot="1" x14ac:dyDescent="0.35">
      <c r="A10" t="s">
        <v>38</v>
      </c>
      <c r="B10" s="10" t="s">
        <v>35</v>
      </c>
      <c r="C10" t="s">
        <v>62</v>
      </c>
      <c r="D10">
        <v>2</v>
      </c>
    </row>
    <row r="11" spans="1:4" ht="15" thickBot="1" x14ac:dyDescent="0.35">
      <c r="A11" t="s">
        <v>38</v>
      </c>
      <c r="B11" s="10" t="s">
        <v>37</v>
      </c>
      <c r="C11" t="s">
        <v>62</v>
      </c>
      <c r="D11">
        <v>3</v>
      </c>
    </row>
    <row r="12" spans="1:4" ht="15" thickBot="1" x14ac:dyDescent="0.35">
      <c r="A12" t="s">
        <v>39</v>
      </c>
      <c r="B12" s="11" t="s">
        <v>40</v>
      </c>
      <c r="C12" t="s">
        <v>63</v>
      </c>
      <c r="D12">
        <v>1</v>
      </c>
    </row>
    <row r="13" spans="1:4" ht="15" thickBot="1" x14ac:dyDescent="0.35">
      <c r="A13" t="s">
        <v>39</v>
      </c>
      <c r="B13" s="11" t="s">
        <v>41</v>
      </c>
      <c r="C13" t="s">
        <v>63</v>
      </c>
      <c r="D13">
        <v>2</v>
      </c>
    </row>
    <row r="14" spans="1:4" ht="15" thickBot="1" x14ac:dyDescent="0.35">
      <c r="A14" t="s">
        <v>39</v>
      </c>
      <c r="B14" s="11" t="s">
        <v>42</v>
      </c>
      <c r="C14" t="s">
        <v>63</v>
      </c>
      <c r="D14">
        <v>3</v>
      </c>
    </row>
    <row r="15" spans="1:4" ht="15" thickBot="1" x14ac:dyDescent="0.35">
      <c r="A15" t="s">
        <v>43</v>
      </c>
      <c r="B15" s="12" t="s">
        <v>44</v>
      </c>
      <c r="C15" t="s">
        <v>64</v>
      </c>
      <c r="D15">
        <v>1</v>
      </c>
    </row>
    <row r="16" spans="1:4" ht="15" thickBot="1" x14ac:dyDescent="0.35">
      <c r="A16" t="s">
        <v>43</v>
      </c>
      <c r="B16" s="12" t="s">
        <v>45</v>
      </c>
      <c r="C16" t="s">
        <v>64</v>
      </c>
      <c r="D16">
        <v>2</v>
      </c>
    </row>
    <row r="17" spans="1:4" ht="15" thickBot="1" x14ac:dyDescent="0.35">
      <c r="A17" t="s">
        <v>43</v>
      </c>
      <c r="B17" s="12" t="s">
        <v>45</v>
      </c>
      <c r="C17" t="s">
        <v>64</v>
      </c>
      <c r="D17">
        <v>2</v>
      </c>
    </row>
    <row r="18" spans="1:4" ht="15" thickBot="1" x14ac:dyDescent="0.35">
      <c r="A18" t="s">
        <v>43</v>
      </c>
      <c r="B18" s="12" t="s">
        <v>46</v>
      </c>
      <c r="C18" t="s">
        <v>64</v>
      </c>
      <c r="D18">
        <v>3</v>
      </c>
    </row>
    <row r="19" spans="1:4" ht="15" thickBot="1" x14ac:dyDescent="0.35">
      <c r="A19" t="s">
        <v>43</v>
      </c>
      <c r="B19" s="12" t="s">
        <v>46</v>
      </c>
      <c r="C19" t="s">
        <v>64</v>
      </c>
      <c r="D19">
        <v>3</v>
      </c>
    </row>
    <row r="20" spans="1:4" ht="15" thickBot="1" x14ac:dyDescent="0.35">
      <c r="A20" t="s">
        <v>43</v>
      </c>
      <c r="B20" s="12" t="s">
        <v>47</v>
      </c>
      <c r="C20" t="s">
        <v>64</v>
      </c>
      <c r="D20">
        <v>4</v>
      </c>
    </row>
    <row r="21" spans="1:4" ht="15" thickBot="1" x14ac:dyDescent="0.35">
      <c r="A21" t="s">
        <v>48</v>
      </c>
      <c r="B21" s="13" t="s">
        <v>49</v>
      </c>
      <c r="C21" t="s">
        <v>65</v>
      </c>
      <c r="D21">
        <v>1</v>
      </c>
    </row>
    <row r="22" spans="1:4" ht="15" thickBot="1" x14ac:dyDescent="0.35">
      <c r="A22" t="s">
        <v>48</v>
      </c>
      <c r="B22" s="13" t="s">
        <v>50</v>
      </c>
      <c r="C22" t="s">
        <v>65</v>
      </c>
      <c r="D22">
        <v>2</v>
      </c>
    </row>
    <row r="23" spans="1:4" ht="15" thickBot="1" x14ac:dyDescent="0.35">
      <c r="A23" t="s">
        <v>48</v>
      </c>
      <c r="B23" s="13" t="s">
        <v>51</v>
      </c>
      <c r="C23" t="s">
        <v>65</v>
      </c>
      <c r="D23">
        <v>3</v>
      </c>
    </row>
    <row r="24" spans="1:4" ht="15" thickBot="1" x14ac:dyDescent="0.35">
      <c r="A24" t="s">
        <v>52</v>
      </c>
      <c r="B24" s="14" t="s">
        <v>53</v>
      </c>
      <c r="C24" t="s">
        <v>66</v>
      </c>
      <c r="D24">
        <v>1</v>
      </c>
    </row>
    <row r="25" spans="1:4" ht="15" thickBot="1" x14ac:dyDescent="0.35">
      <c r="A25" t="s">
        <v>52</v>
      </c>
      <c r="B25" s="14" t="s">
        <v>54</v>
      </c>
      <c r="C25" t="s">
        <v>66</v>
      </c>
      <c r="D25">
        <v>2</v>
      </c>
    </row>
    <row r="26" spans="1:4" ht="15" thickBot="1" x14ac:dyDescent="0.35">
      <c r="A26" t="s">
        <v>52</v>
      </c>
      <c r="B26" s="14" t="s">
        <v>54</v>
      </c>
      <c r="C26" t="s">
        <v>66</v>
      </c>
      <c r="D26">
        <v>2</v>
      </c>
    </row>
    <row r="27" spans="1:4" ht="15" thickBot="1" x14ac:dyDescent="0.35">
      <c r="A27" t="s">
        <v>52</v>
      </c>
      <c r="B27" s="14" t="s">
        <v>55</v>
      </c>
      <c r="C27" t="s">
        <v>66</v>
      </c>
      <c r="D27">
        <v>3</v>
      </c>
    </row>
    <row r="28" spans="1:4" ht="15" thickBot="1" x14ac:dyDescent="0.35">
      <c r="A28" t="s">
        <v>56</v>
      </c>
      <c r="B28" s="15" t="s">
        <v>57</v>
      </c>
    </row>
    <row r="29" spans="1:4" ht="15" thickBot="1" x14ac:dyDescent="0.35">
      <c r="B29" s="15" t="s">
        <v>58</v>
      </c>
    </row>
    <row r="30" spans="1:4" ht="15" thickBot="1" x14ac:dyDescent="0.35">
      <c r="B30" s="15" t="s">
        <v>59</v>
      </c>
    </row>
    <row r="31" spans="1:4" ht="15" thickBot="1" x14ac:dyDescent="0.35">
      <c r="B31" s="15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AÇIKLAMA</vt:lpstr>
      <vt:lpstr>ANALİZ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ENGIN, Yasin</dc:creator>
  <cp:lastModifiedBy>ENGIN, Yasin</cp:lastModifiedBy>
  <dcterms:created xsi:type="dcterms:W3CDTF">2013-11-28T11:16:20Z</dcterms:created>
  <dcterms:modified xsi:type="dcterms:W3CDTF">2020-01-02T08:32:07Z</dcterms:modified>
</cp:coreProperties>
</file>