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tables/table2.xml" ContentType="application/vnd.openxmlformats-officedocument.spreadsheetml.table+xml"/>
  <Override PartName="/xl/slicers/slicer1.xml" ContentType="application/vnd.ms-excel.slicer+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yasin\Desktop\"/>
    </mc:Choice>
  </mc:AlternateContent>
  <workbookProtection workbookPassword="CE28" lockStructure="1"/>
  <bookViews>
    <workbookView xWindow="7965" yWindow="-15" windowWidth="10995" windowHeight="7800" firstSheet="2" activeTab="2"/>
  </bookViews>
  <sheets>
    <sheet name="data" sheetId="1" state="hidden" r:id="rId1"/>
    <sheet name="calculations" sheetId="2" state="hidden" r:id="rId2"/>
    <sheet name="Açıklama" sheetId="6" r:id="rId3"/>
    <sheet name="Çimento" sheetId="3" r:id="rId4"/>
    <sheet name="Hazır Beton-Çimento" sheetId="5" r:id="rId5"/>
  </sheets>
  <definedNames>
    <definedName name="bolge">data!$I$4:$I$10</definedName>
    <definedName name="chtProductBreakup">IF(valProductPicked="",calculations!$C$31,calculations!$B$31:$B$41)</definedName>
    <definedName name="help">calculations!$G$23</definedName>
    <definedName name="lstProducts">data!$I$4:$I$9</definedName>
    <definedName name="lstregion">data!$J$4:$J$6</definedName>
    <definedName name="lstRegions">data!$J$4:$J$5</definedName>
    <definedName name="lstYears">data!$H$4:$H$14</definedName>
    <definedName name="plstproduct">Çimento!$G$21:$M$21</definedName>
    <definedName name="plstProducts">Çimento!$G$21:$L$21</definedName>
    <definedName name="plstRegions">Çimento!$B$19:$B$21</definedName>
    <definedName name="plstYears">Çimento!$B$6:$B$16</definedName>
    <definedName name="Slicer_Üretim">#N/A</definedName>
    <definedName name="Slicer_Yıl">#N/A</definedName>
    <definedName name="status">calculations!$G$22</definedName>
    <definedName name="valHelpMessage">calculations!$G$20</definedName>
    <definedName name="valHelpStatus">calculations!$G$19</definedName>
    <definedName name="valProductPicked">calculations!$D$4</definedName>
    <definedName name="valProductStatus">calculations!$E$4</definedName>
    <definedName name="valRegionPicked">calculations!$D$5</definedName>
    <definedName name="valYearPicked">calculations!$D$3</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5:slicerCaches>
    </ext>
  </extLst>
</workbook>
</file>

<file path=xl/calcChain.xml><?xml version="1.0" encoding="utf-8"?>
<calcChain xmlns="http://schemas.openxmlformats.org/spreadsheetml/2006/main">
  <c r="F255" i="1" l="1"/>
  <c r="G23" i="2" l="1"/>
  <c r="G20" i="2"/>
  <c r="F234" i="1" l="1"/>
  <c r="F213" i="1" l="1"/>
  <c r="F192" i="1"/>
  <c r="F171" i="1"/>
  <c r="F150" i="1"/>
  <c r="F129" i="1"/>
  <c r="F108" i="1"/>
  <c r="F87" i="1"/>
  <c r="F66" i="1"/>
  <c r="F45" i="1"/>
  <c r="F24" i="1"/>
  <c r="M21" i="3" l="1"/>
  <c r="K21" i="3"/>
  <c r="L21" i="3"/>
  <c r="H21" i="3"/>
  <c r="I21" i="3"/>
  <c r="J21" i="3"/>
  <c r="G21" i="3"/>
  <c r="G17" i="2" l="1"/>
  <c r="B15" i="2"/>
  <c r="G15" i="2" s="1"/>
  <c r="B21" i="3" l="1"/>
  <c r="B20" i="3"/>
  <c r="B19" i="3"/>
  <c r="F5" i="3" l="1"/>
  <c r="C4" i="2"/>
  <c r="C5" i="2"/>
  <c r="C3" i="2"/>
  <c r="G8" i="2"/>
  <c r="J8" i="2"/>
  <c r="I8" i="2"/>
  <c r="H8" i="2"/>
  <c r="B19" i="2"/>
  <c r="B7" i="3" s="1"/>
  <c r="B20" i="2"/>
  <c r="B8" i="3" s="1"/>
  <c r="B21" i="2"/>
  <c r="B9" i="3" s="1"/>
  <c r="B22" i="2"/>
  <c r="B10" i="3" s="1"/>
  <c r="B23" i="2"/>
  <c r="B11" i="3" s="1"/>
  <c r="B24" i="2"/>
  <c r="B12" i="3" s="1"/>
  <c r="B25" i="2"/>
  <c r="B13" i="3" s="1"/>
  <c r="B26" i="2"/>
  <c r="B14" i="3" s="1"/>
  <c r="B27" i="2"/>
  <c r="B15" i="3" s="1"/>
  <c r="B28" i="2"/>
  <c r="B16" i="3" s="1"/>
  <c r="B18" i="2"/>
  <c r="B6" i="3" s="1"/>
  <c r="B9" i="2"/>
  <c r="B10" i="2"/>
  <c r="G10" i="2" s="1"/>
  <c r="B11" i="2"/>
  <c r="G11" i="2" s="1"/>
  <c r="B12" i="2"/>
  <c r="G12" i="2" s="1"/>
  <c r="B13" i="2"/>
  <c r="G13" i="2" s="1"/>
  <c r="B14" i="2"/>
  <c r="G14" i="2" s="1"/>
  <c r="C18" i="2" l="1"/>
  <c r="C22" i="2"/>
  <c r="C26" i="2"/>
  <c r="D20" i="2"/>
  <c r="D24" i="2"/>
  <c r="D28" i="2"/>
  <c r="C19" i="2"/>
  <c r="C23" i="2"/>
  <c r="C27" i="2"/>
  <c r="D21" i="2"/>
  <c r="D25" i="2"/>
  <c r="D18" i="2"/>
  <c r="C20" i="2"/>
  <c r="C24" i="2"/>
  <c r="C28" i="2"/>
  <c r="D22" i="2"/>
  <c r="D26" i="2"/>
  <c r="C21" i="2"/>
  <c r="C25" i="2"/>
  <c r="D19" i="2"/>
  <c r="D23" i="2"/>
  <c r="D27" i="2"/>
  <c r="E19" i="2"/>
  <c r="E23" i="2"/>
  <c r="E27" i="2"/>
  <c r="E20" i="2"/>
  <c r="E24" i="2"/>
  <c r="E28" i="2"/>
  <c r="E25" i="2"/>
  <c r="E18" i="2"/>
  <c r="E21" i="2"/>
  <c r="E22" i="2"/>
  <c r="E26" i="2"/>
  <c r="E13" i="2"/>
  <c r="E10" i="2"/>
  <c r="E14" i="2"/>
  <c r="E11" i="2"/>
  <c r="E15" i="2"/>
  <c r="J15" i="2" s="1"/>
  <c r="E12" i="2"/>
  <c r="E9" i="2"/>
  <c r="D15" i="2"/>
  <c r="C15" i="2"/>
  <c r="I15" i="2"/>
  <c r="G9" i="2"/>
  <c r="C9" i="2"/>
  <c r="D12" i="2"/>
  <c r="I12" i="2" s="1"/>
  <c r="C13" i="2"/>
  <c r="H13" i="2" s="1"/>
  <c r="C11" i="2"/>
  <c r="H11" i="2" s="1"/>
  <c r="K11" i="2" s="1"/>
  <c r="L11" i="2" s="1"/>
  <c r="D11" i="2"/>
  <c r="I11" i="2" s="1"/>
  <c r="D13" i="2"/>
  <c r="I13" i="2" s="1"/>
  <c r="D9" i="2"/>
  <c r="I9" i="2" s="1"/>
  <c r="C12" i="2"/>
  <c r="D10" i="2"/>
  <c r="I10" i="2" s="1"/>
  <c r="D14" i="2"/>
  <c r="I14" i="2" s="1"/>
  <c r="C14" i="2"/>
  <c r="C10" i="2"/>
  <c r="H9" i="2" l="1"/>
  <c r="C16" i="2"/>
  <c r="H15" i="2"/>
  <c r="K15" i="2" s="1"/>
  <c r="L15" i="2" s="1"/>
  <c r="J9" i="2"/>
  <c r="J13" i="2"/>
  <c r="K13" i="2" s="1"/>
  <c r="L13" i="2" s="1"/>
  <c r="J11" i="2"/>
  <c r="J10" i="2"/>
  <c r="H10" i="2"/>
  <c r="K10" i="2" s="1"/>
  <c r="L10" i="2" s="1"/>
  <c r="J14" i="2"/>
  <c r="H14" i="2"/>
  <c r="J12" i="2"/>
  <c r="H12" i="2"/>
  <c r="K12" i="2" s="1"/>
  <c r="K9" i="2" l="1"/>
  <c r="L9" i="2" s="1"/>
  <c r="C13" i="3"/>
  <c r="C11" i="3"/>
  <c r="C10" i="3"/>
  <c r="C8" i="3"/>
  <c r="C16" i="3"/>
  <c r="C15" i="3"/>
  <c r="C12" i="3"/>
  <c r="C14" i="3"/>
  <c r="C6" i="3"/>
  <c r="C9" i="3"/>
  <c r="H16" i="2"/>
  <c r="C7" i="3"/>
  <c r="K14" i="2"/>
  <c r="L14" i="2" s="1"/>
  <c r="L12" i="2"/>
  <c r="I19" i="2" l="1"/>
  <c r="K19" i="2" s="1"/>
</calcChain>
</file>

<file path=xl/sharedStrings.xml><?xml version="1.0" encoding="utf-8"?>
<sst xmlns="http://schemas.openxmlformats.org/spreadsheetml/2006/main" count="548" uniqueCount="43">
  <si>
    <t>Data</t>
  </si>
  <si>
    <t>Year</t>
  </si>
  <si>
    <t>Product</t>
  </si>
  <si>
    <t>Region</t>
  </si>
  <si>
    <t>Sales ($)</t>
  </si>
  <si>
    <t>Years</t>
  </si>
  <si>
    <t>Products</t>
  </si>
  <si>
    <t>Regions</t>
  </si>
  <si>
    <t>Calculations</t>
  </si>
  <si>
    <t>Selected year</t>
  </si>
  <si>
    <t>Selected Product</t>
  </si>
  <si>
    <t>Selected Region</t>
  </si>
  <si>
    <t>Product-wise Sales</t>
  </si>
  <si>
    <t>Yearly Sales Break-up</t>
  </si>
  <si>
    <t>Data for the chart</t>
  </si>
  <si>
    <t>Highlighted</t>
  </si>
  <si>
    <t>Title</t>
  </si>
  <si>
    <t>Marmara</t>
  </si>
  <si>
    <t>Çimento Üretim</t>
  </si>
  <si>
    <t>Çimento İç Satış</t>
  </si>
  <si>
    <t>Çimento İhracat</t>
  </si>
  <si>
    <t>Ege</t>
  </si>
  <si>
    <t>Akdeniz</t>
  </si>
  <si>
    <t>Karadeniz</t>
  </si>
  <si>
    <t>İç Anadolu</t>
  </si>
  <si>
    <t>D. Anadolu</t>
  </si>
  <si>
    <t>G.D. Anadolu</t>
  </si>
  <si>
    <t>ton</t>
  </si>
  <si>
    <t>Çimento üretimi (ton)</t>
  </si>
  <si>
    <t>Yıllara Göre Çimento Üretimi ve Satışı</t>
  </si>
  <si>
    <t>Hazır Beton</t>
  </si>
  <si>
    <t>Çimento</t>
  </si>
  <si>
    <t>Yıl</t>
  </si>
  <si>
    <t>Miktar</t>
  </si>
  <si>
    <t>Üretim</t>
  </si>
  <si>
    <r>
      <t>Çimento</t>
    </r>
    <r>
      <rPr>
        <sz val="7"/>
        <color indexed="8"/>
        <rFont val="Calibri"/>
        <family val="1"/>
        <charset val="204"/>
      </rPr>
      <t xml:space="preserve">
</t>
    </r>
    <r>
      <rPr>
        <sz val="7"/>
        <color indexed="9"/>
        <rFont val="Calibri"/>
        <family val="1"/>
        <charset val="204"/>
      </rPr>
      <t>Üretim</t>
    </r>
  </si>
  <si>
    <r>
      <t>Çimento İç</t>
    </r>
    <r>
      <rPr>
        <sz val="7"/>
        <color indexed="8"/>
        <rFont val="Calibri"/>
        <family val="1"/>
        <charset val="204"/>
      </rPr>
      <t xml:space="preserve">
</t>
    </r>
    <r>
      <rPr>
        <sz val="7"/>
        <color indexed="9"/>
        <rFont val="Calibri"/>
        <family val="1"/>
        <charset val="204"/>
      </rPr>
      <t>Satış</t>
    </r>
  </si>
  <si>
    <r>
      <t>Çimento</t>
    </r>
    <r>
      <rPr>
        <sz val="7"/>
        <color indexed="8"/>
        <rFont val="Calibri"/>
        <family val="1"/>
        <charset val="204"/>
      </rPr>
      <t xml:space="preserve">
</t>
    </r>
    <r>
      <rPr>
        <sz val="7"/>
        <color indexed="9"/>
        <rFont val="Calibri"/>
        <family val="1"/>
        <charset val="204"/>
      </rPr>
      <t>İhracat</t>
    </r>
  </si>
  <si>
    <t>G. D. Anadolu</t>
  </si>
  <si>
    <t>TOPLAM</t>
  </si>
  <si>
    <t xml:space="preserve">            HAZIRLAYAN: YASİN ENGİN (İnş.Yük.Müh)           </t>
  </si>
  <si>
    <t xml:space="preserve">www.betonvecimento.com </t>
  </si>
  <si>
    <t>yasin.engin@gmail.com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</si>
</sst>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quot;$&quot;* #,##0_);_(&quot;$&quot;* \(#,##0\);_(&quot;$&quot;* &quot;-&quot;??_);_(@_)"/>
    <numFmt numFmtId="166"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1" tint="0.499984740745262"/>
      <name val="Calibri"/>
      <family val="2"/>
      <scheme val="minor"/>
    </font>
    <font>
      <sz val="11"/>
      <color theme="1"/>
      <name val="Cambria"/>
      <family val="1"/>
      <scheme val="major"/>
    </font>
    <font>
      <sz val="8"/>
      <color theme="1"/>
      <name val="Calibri"/>
      <family val="2"/>
      <scheme val="minor"/>
    </font>
    <font>
      <sz val="7"/>
      <color indexed="63"/>
      <name val="Calibri"/>
      <family val="1"/>
      <charset val="204"/>
    </font>
    <font>
      <sz val="7"/>
      <color indexed="9"/>
      <name val="Calibri"/>
      <family val="1"/>
      <charset val="204"/>
    </font>
    <font>
      <sz val="7"/>
      <color indexed="63"/>
      <name val="Arial"/>
      <family val="2"/>
    </font>
    <font>
      <b/>
      <i/>
      <sz val="11"/>
      <color rgb="FFFF0000"/>
      <name val="Calibri"/>
      <family val="2"/>
      <charset val="162"/>
      <scheme val="minor"/>
    </font>
    <font>
      <b/>
      <sz val="18"/>
      <color theme="1"/>
      <name val="Calibri"/>
      <family val="2"/>
      <charset val="162"/>
      <scheme val="minor"/>
    </font>
    <font>
      <b/>
      <sz val="16"/>
      <color theme="1"/>
      <name val="Calibri"/>
      <family val="2"/>
      <charset val="162"/>
      <scheme val="minor"/>
    </font>
    <font>
      <b/>
      <sz val="10"/>
      <name val="Arial"/>
      <family val="2"/>
      <charset val="162"/>
    </font>
    <font>
      <sz val="10"/>
      <name val="Arial"/>
      <family val="2"/>
      <charset val="162"/>
    </font>
    <font>
      <sz val="7"/>
      <color indexed="63"/>
      <name val="Calibri"/>
      <family val="2"/>
      <charset val="162"/>
    </font>
    <font>
      <sz val="7"/>
      <color indexed="8"/>
      <name val="Calibri"/>
      <family val="1"/>
      <charset val="204"/>
    </font>
    <font>
      <b/>
      <sz val="16"/>
      <color theme="0"/>
      <name val="Calibri"/>
      <family val="2"/>
      <charset val="162"/>
      <scheme val="minor"/>
    </font>
    <font>
      <u/>
      <sz val="11"/>
      <color theme="10"/>
      <name val="Calibri"/>
      <family val="2"/>
      <charset val="162"/>
      <scheme val="minor"/>
    </font>
    <font>
      <b/>
      <u/>
      <sz val="14"/>
      <color theme="0"/>
      <name val="Calibri"/>
      <family val="2"/>
      <charset val="162"/>
      <scheme val="minor"/>
    </font>
    <font>
      <b/>
      <sz val="14"/>
      <color theme="0"/>
      <name val="Calibri"/>
      <family val="2"/>
      <charset val="162"/>
      <scheme val="minor"/>
    </font>
    <font>
      <sz val="7"/>
      <color indexed="9"/>
      <name val="Calibri"/>
      <family val="2"/>
      <charset val="162"/>
    </font>
    <font>
      <b/>
      <i/>
      <sz val="10"/>
      <color rgb="FFFF0000"/>
      <name val="Calibri"/>
      <family val="2"/>
      <charset val="162"/>
      <scheme val="minor"/>
    </font>
  </fonts>
  <fills count="8">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429539"/>
        <bgColor indexed="6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rgb="FFE6E7E8"/>
        <bgColor indexed="64"/>
      </patternFill>
    </fill>
  </fills>
  <borders count="2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rgb="FF231F20"/>
      </left>
      <right style="thin">
        <color rgb="FF231F20"/>
      </right>
      <top style="thin">
        <color rgb="FF231F20"/>
      </top>
      <bottom style="thin">
        <color rgb="FF231F20"/>
      </bottom>
      <diagonal/>
    </border>
    <border>
      <left/>
      <right/>
      <top/>
      <bottom style="thin">
        <color theme="0" tint="-0.149967955565050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rgb="FF231F20"/>
      </left>
      <right style="thin">
        <color rgb="FF231F20"/>
      </right>
      <top style="thin">
        <color rgb="FF231F20"/>
      </top>
      <bottom/>
      <diagonal/>
    </border>
    <border>
      <left style="thin">
        <color theme="0" tint="-0.249977111117893"/>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249977111117893"/>
      </right>
      <top style="thin">
        <color theme="0" tint="-0.14996795556505021"/>
      </top>
      <bottom style="thin">
        <color theme="0" tint="-0.14996795556505021"/>
      </bottom>
      <diagonal/>
    </border>
    <border>
      <left style="thin">
        <color rgb="FF231F20"/>
      </left>
      <right style="thin">
        <color rgb="FF429539"/>
      </right>
      <top style="thin">
        <color rgb="FF231F20"/>
      </top>
      <bottom style="thin">
        <color rgb="FF231F20"/>
      </bottom>
      <diagonal/>
    </border>
    <border>
      <left style="thin">
        <color rgb="FF231F20"/>
      </left>
      <right style="thin">
        <color rgb="FFE6E7E8"/>
      </right>
      <top style="thin">
        <color rgb="FF231F20"/>
      </top>
      <bottom style="thin">
        <color rgb="FF231F20"/>
      </bottom>
      <diagonal/>
    </border>
  </borders>
  <cellStyleXfs count="4">
    <xf numFmtId="0" fontId="0" fillId="0" borderId="0"/>
    <xf numFmtId="164" fontId="1" fillId="0" borderId="0" applyFont="0" applyFill="0" applyBorder="0" applyAlignment="0" applyProtection="0"/>
    <xf numFmtId="0" fontId="13" fillId="0" borderId="0"/>
    <xf numFmtId="0" fontId="17" fillId="0" borderId="0" applyNumberFormat="0" applyFill="0" applyBorder="0" applyAlignment="0" applyProtection="0"/>
  </cellStyleXfs>
  <cellXfs count="76">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left" indent="1"/>
    </xf>
    <xf numFmtId="0" fontId="2" fillId="2" borderId="1" xfId="0" applyFont="1" applyFill="1" applyBorder="1" applyAlignment="1">
      <alignment horizontal="left" indent="1"/>
    </xf>
    <xf numFmtId="0" fontId="0" fillId="0" borderId="0" xfId="0" applyAlignment="1">
      <alignment vertical="center"/>
    </xf>
    <xf numFmtId="0" fontId="0" fillId="0" borderId="1" xfId="0" applyBorder="1"/>
    <xf numFmtId="165" fontId="0" fillId="0" borderId="1" xfId="1" applyNumberFormat="1" applyFont="1" applyBorder="1"/>
    <xf numFmtId="165" fontId="0" fillId="0" borderId="1" xfId="1" applyNumberFormat="1" applyFont="1" applyBorder="1" applyAlignment="1">
      <alignment horizontal="center"/>
    </xf>
    <xf numFmtId="0" fontId="0" fillId="3" borderId="0" xfId="0" applyFill="1"/>
    <xf numFmtId="0" fontId="6" fillId="0" borderId="4" xfId="0" applyFont="1" applyBorder="1" applyAlignment="1">
      <alignment horizontal="left" vertical="top" wrapText="1"/>
    </xf>
    <xf numFmtId="0" fontId="7" fillId="4" borderId="4" xfId="0" applyFont="1" applyFill="1" applyBorder="1" applyAlignment="1">
      <alignment horizontal="left" vertical="top" wrapText="1"/>
    </xf>
    <xf numFmtId="0" fontId="7" fillId="4" borderId="4" xfId="0" applyFont="1" applyFill="1" applyBorder="1" applyAlignment="1">
      <alignment horizontal="center" vertical="top" wrapText="1"/>
    </xf>
    <xf numFmtId="0" fontId="0" fillId="0" borderId="0" xfId="0" applyAlignment="1">
      <alignment horizontal="center" vertical="center"/>
    </xf>
    <xf numFmtId="0" fontId="6" fillId="5" borderId="4" xfId="0" applyFont="1" applyFill="1" applyBorder="1" applyAlignment="1">
      <alignment horizontal="left" vertical="top" wrapText="1"/>
    </xf>
    <xf numFmtId="3" fontId="0" fillId="0" borderId="0" xfId="0" applyNumberFormat="1"/>
    <xf numFmtId="3" fontId="6" fillId="0" borderId="4"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1" fontId="0" fillId="0" borderId="1" xfId="0" applyNumberFormat="1" applyBorder="1" applyAlignment="1">
      <alignment horizontal="center"/>
    </xf>
    <xf numFmtId="165" fontId="0" fillId="0" borderId="0" xfId="0" applyNumberFormat="1"/>
    <xf numFmtId="0" fontId="3" fillId="0" borderId="2" xfId="0" applyFont="1" applyBorder="1" applyAlignment="1" applyProtection="1">
      <alignment horizontal="left" indent="1"/>
      <protection hidden="1"/>
    </xf>
    <xf numFmtId="3" fontId="9" fillId="0" borderId="3" xfId="0" applyNumberFormat="1" applyFont="1" applyBorder="1" applyProtection="1">
      <protection hidden="1"/>
    </xf>
    <xf numFmtId="0" fontId="0" fillId="0" borderId="6" xfId="0" applyBorder="1"/>
    <xf numFmtId="0" fontId="0" fillId="0" borderId="7" xfId="0" applyBorder="1"/>
    <xf numFmtId="0" fontId="0" fillId="0" borderId="7" xfId="0" applyBorder="1" applyAlignment="1">
      <alignment horizontal="center" vertical="center"/>
    </xf>
    <xf numFmtId="0" fontId="0" fillId="0" borderId="8" xfId="0" applyBorder="1"/>
    <xf numFmtId="0" fontId="0" fillId="0" borderId="9" xfId="0" applyBorder="1" applyProtection="1">
      <protection hidden="1"/>
    </xf>
    <xf numFmtId="0" fontId="0" fillId="0" borderId="0" xfId="0" applyBorder="1" applyProtection="1">
      <protection hidden="1"/>
    </xf>
    <xf numFmtId="0" fontId="0" fillId="0" borderId="0" xfId="0" applyBorder="1" applyAlignment="1" applyProtection="1">
      <alignment horizontal="center" vertical="center"/>
      <protection hidden="1"/>
    </xf>
    <xf numFmtId="0" fontId="0" fillId="0" borderId="10" xfId="0" applyBorder="1" applyProtection="1">
      <protection hidden="1"/>
    </xf>
    <xf numFmtId="0" fontId="0" fillId="0" borderId="9" xfId="0" applyBorder="1" applyAlignment="1" applyProtection="1">
      <alignment vertical="center"/>
      <protection hidden="1"/>
    </xf>
    <xf numFmtId="0" fontId="0" fillId="0" borderId="0" xfId="0" applyBorder="1" applyAlignment="1" applyProtection="1">
      <alignment vertical="center"/>
      <protection hidden="1"/>
    </xf>
    <xf numFmtId="0" fontId="4" fillId="0" borderId="0" xfId="0" applyFont="1" applyBorder="1" applyProtection="1">
      <protection hidden="1"/>
    </xf>
    <xf numFmtId="0" fontId="5" fillId="0" borderId="0"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0" fillId="0" borderId="11" xfId="0" applyBorder="1" applyProtection="1">
      <protection hidden="1"/>
    </xf>
    <xf numFmtId="0" fontId="0" fillId="0" borderId="12" xfId="0" applyBorder="1" applyProtection="1">
      <protection hidden="1"/>
    </xf>
    <xf numFmtId="0" fontId="0" fillId="0" borderId="12" xfId="0" applyBorder="1" applyAlignment="1" applyProtection="1">
      <alignment horizontal="center" vertical="center"/>
      <protection hidden="1"/>
    </xf>
    <xf numFmtId="0" fontId="0" fillId="0" borderId="13" xfId="0" applyBorder="1" applyProtection="1">
      <protection hidden="1"/>
    </xf>
    <xf numFmtId="0" fontId="0" fillId="0" borderId="0" xfId="0" applyBorder="1"/>
    <xf numFmtId="0" fontId="0" fillId="0" borderId="0" xfId="0" applyBorder="1" applyAlignment="1">
      <alignment horizontal="center" vertical="center"/>
    </xf>
    <xf numFmtId="0" fontId="0" fillId="0" borderId="9" xfId="0" applyBorder="1"/>
    <xf numFmtId="0" fontId="0" fillId="0" borderId="10" xfId="0" applyBorder="1"/>
    <xf numFmtId="3" fontId="12" fillId="0" borderId="17" xfId="0" applyNumberFormat="1" applyFont="1" applyBorder="1" applyAlignment="1">
      <alignment wrapText="1"/>
    </xf>
    <xf numFmtId="3" fontId="12" fillId="0" borderId="17" xfId="2" applyNumberFormat="1" applyFont="1" applyBorder="1" applyAlignment="1">
      <alignment vertical="center" wrapText="1"/>
    </xf>
    <xf numFmtId="3" fontId="12" fillId="0" borderId="18" xfId="0" applyNumberFormat="1" applyFont="1" applyBorder="1" applyAlignment="1">
      <alignment wrapText="1"/>
    </xf>
    <xf numFmtId="3" fontId="14" fillId="0" borderId="4" xfId="0" applyNumberFormat="1" applyFont="1" applyBorder="1" applyAlignment="1">
      <alignment horizontal="center" vertical="center" wrapText="1"/>
    </xf>
    <xf numFmtId="3" fontId="14" fillId="0" borderId="4" xfId="2" applyNumberFormat="1" applyFont="1" applyBorder="1" applyAlignment="1">
      <alignment horizontal="center" vertical="center" wrapText="1"/>
    </xf>
    <xf numFmtId="3" fontId="14" fillId="0" borderId="19" xfId="0" applyNumberFormat="1" applyFont="1" applyBorder="1" applyAlignment="1">
      <alignment horizontal="center" vertical="center" wrapText="1"/>
    </xf>
    <xf numFmtId="0" fontId="0" fillId="0" borderId="0" xfId="0" applyProtection="1">
      <protection locked="0"/>
    </xf>
    <xf numFmtId="3" fontId="9" fillId="0" borderId="20" xfId="0" applyNumberFormat="1" applyFont="1" applyBorder="1" applyProtection="1">
      <protection hidden="1"/>
    </xf>
    <xf numFmtId="0" fontId="3" fillId="0" borderId="21" xfId="0" applyFont="1" applyBorder="1" applyAlignment="1" applyProtection="1">
      <alignment horizontal="left" indent="1"/>
      <protection hidden="1"/>
    </xf>
    <xf numFmtId="166" fontId="8" fillId="7" borderId="4" xfId="0" applyNumberFormat="1" applyFont="1" applyFill="1" applyBorder="1" applyAlignment="1">
      <alignment horizontal="center" vertical="top" wrapText="1"/>
    </xf>
    <xf numFmtId="0" fontId="7" fillId="4" borderId="22" xfId="0" applyFont="1" applyFill="1" applyBorder="1" applyAlignment="1">
      <alignment horizontal="left" vertical="top" wrapText="1"/>
    </xf>
    <xf numFmtId="0" fontId="6" fillId="7" borderId="4" xfId="0" applyFont="1" applyFill="1" applyBorder="1" applyAlignment="1">
      <alignment horizontal="left" vertical="top" wrapText="1"/>
    </xf>
    <xf numFmtId="3" fontId="6" fillId="0" borderId="4" xfId="0" applyNumberFormat="1" applyFont="1" applyBorder="1" applyAlignment="1">
      <alignment horizontal="left" vertical="top" wrapText="1"/>
    </xf>
    <xf numFmtId="3" fontId="8" fillId="0" borderId="4" xfId="0" applyNumberFormat="1" applyFont="1" applyBorder="1" applyAlignment="1">
      <alignment horizontal="left" vertical="top" wrapText="1"/>
    </xf>
    <xf numFmtId="3" fontId="6" fillId="7" borderId="4" xfId="0" applyNumberFormat="1" applyFont="1" applyFill="1" applyBorder="1" applyAlignment="1">
      <alignment horizontal="left" vertical="top" wrapText="1"/>
    </xf>
    <xf numFmtId="3" fontId="6" fillId="7" borderId="23" xfId="0" applyNumberFormat="1" applyFont="1" applyFill="1" applyBorder="1" applyAlignment="1">
      <alignment horizontal="left" vertical="top" wrapText="1"/>
    </xf>
    <xf numFmtId="0" fontId="14" fillId="0" borderId="4" xfId="0" applyFont="1" applyBorder="1" applyAlignment="1">
      <alignment horizontal="left" vertical="top" wrapText="1"/>
    </xf>
    <xf numFmtId="0" fontId="20" fillId="4" borderId="4" xfId="0" applyFont="1" applyFill="1" applyBorder="1" applyAlignment="1">
      <alignment horizontal="left" vertical="top" wrapText="1"/>
    </xf>
    <xf numFmtId="0" fontId="0" fillId="0" borderId="0" xfId="0" applyBorder="1" applyAlignment="1">
      <alignment horizontal="center"/>
    </xf>
    <xf numFmtId="0" fontId="14" fillId="0" borderId="19" xfId="0" applyFont="1" applyBorder="1" applyAlignment="1">
      <alignment horizontal="left" vertical="top" wrapText="1"/>
    </xf>
    <xf numFmtId="0" fontId="20" fillId="4" borderId="19" xfId="0" applyFont="1" applyFill="1" applyBorder="1" applyAlignment="1">
      <alignment horizontal="left" vertical="top" wrapText="1"/>
    </xf>
    <xf numFmtId="3" fontId="21" fillId="0" borderId="20" xfId="0" applyNumberFormat="1" applyFont="1" applyBorder="1" applyProtection="1">
      <protection hidden="1"/>
    </xf>
    <xf numFmtId="0" fontId="0" fillId="0" borderId="0" xfId="0" applyFill="1" applyBorder="1"/>
    <xf numFmtId="0" fontId="16" fillId="0" borderId="0" xfId="0" applyFont="1" applyFill="1" applyBorder="1" applyAlignment="1">
      <alignment horizontal="center" vertical="center"/>
    </xf>
    <xf numFmtId="0" fontId="18" fillId="0" borderId="0" xfId="3" applyFont="1" applyFill="1" applyBorder="1" applyAlignment="1">
      <alignment horizontal="center"/>
    </xf>
    <xf numFmtId="0" fontId="19" fillId="0" borderId="0" xfId="0" applyFont="1" applyFill="1" applyBorder="1" applyAlignment="1">
      <alignment horizontal="center"/>
    </xf>
    <xf numFmtId="0" fontId="3" fillId="0" borderId="1" xfId="0" applyFont="1" applyBorder="1" applyAlignment="1" applyProtection="1">
      <alignment horizontal="left" vertical="center" indent="1"/>
      <protection hidden="1"/>
    </xf>
    <xf numFmtId="0" fontId="11" fillId="0" borderId="0"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4" fillId="0" borderId="5" xfId="0" applyFont="1" applyBorder="1" applyAlignment="1" applyProtection="1">
      <alignment horizontal="center" vertical="center" wrapText="1"/>
      <protection hidden="1"/>
    </xf>
  </cellXfs>
  <cellStyles count="4">
    <cellStyle name="Currency" xfId="1" builtinId="4"/>
    <cellStyle name="Hyperlink" xfId="3" builtinId="8"/>
    <cellStyle name="Normal" xfId="0" builtinId="0"/>
    <cellStyle name="Normal_aralik2010" xfId="2"/>
  </cellStyles>
  <dxfs count="15">
    <dxf>
      <protection locked="0" hidden="0"/>
    </dxf>
    <dxf>
      <protection locked="0" hidden="0"/>
    </dxf>
    <dxf>
      <protection locked="0" hidden="0"/>
    </dxf>
    <dxf>
      <protection locked="0" hidden="0"/>
    </dxf>
    <dxf>
      <protection locked="0" hidden="0"/>
    </dxf>
    <dxf>
      <font>
        <b/>
        <i val="0"/>
        <color theme="1"/>
      </font>
    </dxf>
    <dxf>
      <fill>
        <patternFill>
          <bgColor theme="0" tint="-4.9989318521683403E-2"/>
        </patternFill>
      </fill>
    </dxf>
    <dxf>
      <fill>
        <patternFill>
          <bgColor theme="0" tint="-4.9989318521683403E-2"/>
        </patternFill>
      </fill>
    </dxf>
    <dxf>
      <border>
        <left style="thin">
          <color theme="0" tint="-0.14996795556505021"/>
        </left>
        <right/>
        <top/>
        <bottom/>
        <vertical/>
        <horizontal/>
      </border>
    </dxf>
    <dxf>
      <font>
        <b/>
        <i val="0"/>
        <color theme="1"/>
      </font>
      <fill>
        <patternFill>
          <bgColor theme="0" tint="-4.9989318521683403E-2"/>
        </patternFill>
      </fill>
    </dxf>
    <dxf>
      <font>
        <b/>
        <i val="0"/>
        <color theme="1"/>
      </font>
      <fill>
        <patternFill>
          <bgColor theme="0" tint="-4.9989318521683403E-2"/>
        </patternFill>
      </fill>
    </dxf>
    <dxf>
      <font>
        <b val="0"/>
        <i val="0"/>
        <strike val="0"/>
        <condense val="0"/>
        <extend val="0"/>
        <outline val="0"/>
        <shadow val="0"/>
        <u val="none"/>
        <vertAlign val="baseline"/>
        <sz val="7"/>
        <color indexed="63"/>
        <name val="Calibri"/>
        <scheme val="none"/>
      </font>
      <numFmt numFmtId="3" formatCode="#,##0"/>
      <alignment horizontal="center" vertical="center" textRotation="0" wrapText="1" indent="0" justifyLastLine="0" shrinkToFit="0" readingOrder="0"/>
      <border diagonalUp="0" diagonalDown="0">
        <left style="thin">
          <color rgb="FF231F20"/>
        </left>
        <right style="thin">
          <color rgb="FF231F20"/>
        </right>
        <top style="thin">
          <color rgb="FF231F20"/>
        </top>
        <bottom style="thin">
          <color rgb="FF231F20"/>
        </bottom>
      </border>
    </dxf>
    <dxf>
      <font>
        <b val="0"/>
        <i val="0"/>
        <strike val="0"/>
        <condense val="0"/>
        <extend val="0"/>
        <outline val="0"/>
        <shadow val="0"/>
        <u val="none"/>
        <vertAlign val="baseline"/>
        <sz val="7"/>
        <color indexed="9"/>
        <name val="Calibri"/>
        <scheme val="none"/>
      </font>
      <fill>
        <patternFill patternType="solid">
          <fgColor indexed="64"/>
          <bgColor rgb="FF429539"/>
        </patternFill>
      </fill>
      <alignment horizontal="left" vertical="top" textRotation="0" wrapText="1" indent="0" justifyLastLine="0" shrinkToFit="0" readingOrder="0"/>
      <border diagonalUp="0" diagonalDown="0">
        <left style="thin">
          <color rgb="FF231F20"/>
        </left>
        <right style="thin">
          <color rgb="FF231F20"/>
        </right>
        <top style="thin">
          <color rgb="FF231F20"/>
        </top>
        <bottom style="thin">
          <color rgb="FF231F20"/>
        </bottom>
        <vertical/>
        <horizontal/>
      </border>
    </dxf>
    <dxf>
      <font>
        <b val="0"/>
        <i val="0"/>
        <strike val="0"/>
        <condense val="0"/>
        <extend val="0"/>
        <outline val="0"/>
        <shadow val="0"/>
        <u val="none"/>
        <vertAlign val="baseline"/>
        <sz val="7"/>
        <color indexed="63"/>
        <name val="Calibri"/>
        <scheme val="none"/>
      </font>
      <alignment horizontal="left" vertical="top" textRotation="0" wrapText="1" indent="0" justifyLastLine="0" shrinkToFit="0" readingOrder="0"/>
      <border diagonalUp="0" diagonalDown="0">
        <left style="thin">
          <color rgb="FF231F20"/>
        </left>
        <right style="thin">
          <color rgb="FF231F20"/>
        </right>
        <top style="thin">
          <color rgb="FF231F20"/>
        </top>
        <bottom style="thin">
          <color rgb="FF231F20"/>
        </bottom>
        <vertical/>
        <horizontal/>
      </border>
    </dxf>
    <dxf>
      <alignment horizontal="center" vertical="bottom" textRotation="0" wrapText="0" indent="0" justifyLastLine="0" shrinkToFit="0" readingOrder="0"/>
    </dxf>
  </dxfs>
  <tableStyles count="0" defaultTableStyle="TableStyleMedium2" defaultPivotStyle="PivotStyleLight16"/>
  <colors>
    <mruColors>
      <color rgb="FFFF9900"/>
      <color rgb="FFE46C0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77553956083086E-4"/>
          <c:y val="1.9373946677717913E-2"/>
          <c:w val="0.92849219334978772"/>
          <c:h val="0.98062592390520664"/>
        </c:manualLayout>
      </c:layout>
      <c:barChart>
        <c:barDir val="bar"/>
        <c:grouping val="clustered"/>
        <c:varyColors val="0"/>
        <c:ser>
          <c:idx val="4"/>
          <c:order val="0"/>
          <c:tx>
            <c:strRef>
              <c:f>calculations!$C$17</c:f>
              <c:strCache>
                <c:ptCount val="1"/>
                <c:pt idx="0">
                  <c:v>Çimento Üretim</c:v>
                </c:pt>
              </c:strCache>
            </c:strRef>
          </c:tx>
          <c:spPr>
            <a:ln>
              <a:noFill/>
            </a:ln>
          </c:spPr>
          <c:invertIfNegative val="0"/>
          <c:cat>
            <c:numRef>
              <c:f>calculations!$B$18:$B$28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calculations!$C$18:$C$28</c:f>
              <c:numCache>
                <c:formatCode>0</c:formatCode>
                <c:ptCount val="11"/>
                <c:pt idx="0">
                  <c:v>1084.9014</c:v>
                </c:pt>
                <c:pt idx="1">
                  <c:v>1175.1976</c:v>
                </c:pt>
                <c:pt idx="2">
                  <c:v>1383.6134999999999</c:v>
                </c:pt>
                <c:pt idx="3">
                  <c:v>1453.0137999999999</c:v>
                </c:pt>
                <c:pt idx="4">
                  <c:v>1461.7695000000001</c:v>
                </c:pt>
                <c:pt idx="5">
                  <c:v>1456.4083000000001</c:v>
                </c:pt>
                <c:pt idx="6">
                  <c:v>1559.2653</c:v>
                </c:pt>
                <c:pt idx="7">
                  <c:v>1567.2311</c:v>
                </c:pt>
                <c:pt idx="8">
                  <c:v>1462.7148999999999</c:v>
                </c:pt>
                <c:pt idx="9">
                  <c:v>1646.2419</c:v>
                </c:pt>
                <c:pt idx="10">
                  <c:v>1721.2601</c:v>
                </c:pt>
              </c:numCache>
            </c:numRef>
          </c:val>
        </c:ser>
        <c:dLbls>
          <c:showLegendKey val="0"/>
          <c:showVal val="0"/>
          <c:showCatName val="0"/>
          <c:showSerName val="0"/>
          <c:showPercent val="0"/>
          <c:showBubbleSize val="0"/>
        </c:dLbls>
        <c:gapWidth val="220"/>
        <c:axId val="1948924464"/>
        <c:axId val="1948928816"/>
        <c:extLst/>
      </c:barChart>
      <c:catAx>
        <c:axId val="1948924464"/>
        <c:scaling>
          <c:orientation val="maxMin"/>
        </c:scaling>
        <c:delete val="1"/>
        <c:axPos val="l"/>
        <c:numFmt formatCode="General" sourceLinked="1"/>
        <c:majorTickMark val="out"/>
        <c:minorTickMark val="none"/>
        <c:tickLblPos val="nextTo"/>
        <c:crossAx val="1948928816"/>
        <c:crosses val="autoZero"/>
        <c:auto val="1"/>
        <c:lblAlgn val="ctr"/>
        <c:lblOffset val="100"/>
        <c:noMultiLvlLbl val="0"/>
      </c:catAx>
      <c:valAx>
        <c:axId val="1948928816"/>
        <c:scaling>
          <c:orientation val="minMax"/>
          <c:max val="2500"/>
          <c:min val="0"/>
        </c:scaling>
        <c:delete val="1"/>
        <c:axPos val="t"/>
        <c:numFmt formatCode="0" sourceLinked="1"/>
        <c:majorTickMark val="out"/>
        <c:minorTickMark val="none"/>
        <c:tickLblPos val="nextTo"/>
        <c:crossAx val="1948924464"/>
        <c:crosses val="autoZero"/>
        <c:crossBetween val="between"/>
        <c:majorUnit val="100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1259402323138"/>
          <c:y val="9.9756059904276689E-2"/>
          <c:w val="0.84238740597676864"/>
          <c:h val="0.87118419021151772"/>
        </c:manualLayout>
      </c:layout>
      <c:barChart>
        <c:barDir val="col"/>
        <c:grouping val="clustered"/>
        <c:varyColors val="0"/>
        <c:ser>
          <c:idx val="0"/>
          <c:order val="0"/>
          <c:tx>
            <c:strRef>
              <c:f>calculations!$H$8</c:f>
              <c:strCache>
                <c:ptCount val="1"/>
                <c:pt idx="0">
                  <c:v>Çimento Üretim</c:v>
                </c:pt>
              </c:strCache>
            </c:strRef>
          </c:tx>
          <c:spPr>
            <a:solidFill>
              <a:schemeClr val="tx2">
                <a:lumMod val="40000"/>
                <a:lumOff val="60000"/>
              </a:schemeClr>
            </a:solidFill>
          </c:spPr>
          <c:invertIfNegative val="0"/>
          <c:cat>
            <c:strRef>
              <c:f>calculations!$B$9:$B$15</c:f>
              <c:strCache>
                <c:ptCount val="7"/>
                <c:pt idx="0">
                  <c:v>Marmara</c:v>
                </c:pt>
                <c:pt idx="1">
                  <c:v>Ege</c:v>
                </c:pt>
                <c:pt idx="2">
                  <c:v>Akdeniz</c:v>
                </c:pt>
                <c:pt idx="3">
                  <c:v>Karadeniz</c:v>
                </c:pt>
                <c:pt idx="4">
                  <c:v>İç Anadolu</c:v>
                </c:pt>
                <c:pt idx="5">
                  <c:v>D. Anadolu</c:v>
                </c:pt>
                <c:pt idx="6">
                  <c:v>G.D. Anadolu</c:v>
                </c:pt>
              </c:strCache>
            </c:strRef>
          </c:cat>
          <c:val>
            <c:numRef>
              <c:f>calculations!$H$9:$H$15</c:f>
              <c:numCache>
                <c:formatCode>_("$"* #,##0_);_("$"* \(#,##0\);_("$"* "-"??_);_(@_)</c:formatCode>
                <c:ptCount val="7"/>
                <c:pt idx="0">
                  <c:v>10849014</c:v>
                </c:pt>
                <c:pt idx="1">
                  <c:v>5334753</c:v>
                </c:pt>
                <c:pt idx="2">
                  <c:v>6176369</c:v>
                </c:pt>
                <c:pt idx="3">
                  <c:v>4453850</c:v>
                </c:pt>
                <c:pt idx="4">
                  <c:v>6423165</c:v>
                </c:pt>
                <c:pt idx="5">
                  <c:v>1793291</c:v>
                </c:pt>
                <c:pt idx="6">
                  <c:v>3765355</c:v>
                </c:pt>
              </c:numCache>
            </c:numRef>
          </c:val>
        </c:ser>
        <c:ser>
          <c:idx val="1"/>
          <c:order val="1"/>
          <c:tx>
            <c:strRef>
              <c:f>calculations!$I$8</c:f>
              <c:strCache>
                <c:ptCount val="1"/>
                <c:pt idx="0">
                  <c:v>Çimento İç Satış</c:v>
                </c:pt>
              </c:strCache>
            </c:strRef>
          </c:tx>
          <c:spPr>
            <a:solidFill>
              <a:schemeClr val="accent6">
                <a:lumMod val="75000"/>
              </a:schemeClr>
            </a:solidFill>
          </c:spPr>
          <c:invertIfNegative val="0"/>
          <c:cat>
            <c:strRef>
              <c:f>calculations!$B$9:$B$15</c:f>
              <c:strCache>
                <c:ptCount val="7"/>
                <c:pt idx="0">
                  <c:v>Marmara</c:v>
                </c:pt>
                <c:pt idx="1">
                  <c:v>Ege</c:v>
                </c:pt>
                <c:pt idx="2">
                  <c:v>Akdeniz</c:v>
                </c:pt>
                <c:pt idx="3">
                  <c:v>Karadeniz</c:v>
                </c:pt>
                <c:pt idx="4">
                  <c:v>İç Anadolu</c:v>
                </c:pt>
                <c:pt idx="5">
                  <c:v>D. Anadolu</c:v>
                </c:pt>
                <c:pt idx="6">
                  <c:v>G.D. Anadolu</c:v>
                </c:pt>
              </c:strCache>
            </c:strRef>
          </c:cat>
          <c:val>
            <c:numRef>
              <c:f>calculations!$I$9:$I$15</c:f>
              <c:numCache>
                <c:formatCode>_("$"* #,##0_);_("$"* \(#,##0\);_("$"* "-"??_);_(@_)</c:formatCode>
                <c:ptCount val="7"/>
                <c:pt idx="0">
                  <c:v>#N/A</c:v>
                </c:pt>
                <c:pt idx="1">
                  <c:v>#N/A</c:v>
                </c:pt>
                <c:pt idx="2">
                  <c:v>#N/A</c:v>
                </c:pt>
                <c:pt idx="3">
                  <c:v>#N/A</c:v>
                </c:pt>
                <c:pt idx="4">
                  <c:v>#N/A</c:v>
                </c:pt>
                <c:pt idx="5">
                  <c:v>#N/A</c:v>
                </c:pt>
                <c:pt idx="6">
                  <c:v>#N/A</c:v>
                </c:pt>
              </c:numCache>
            </c:numRef>
          </c:val>
        </c:ser>
        <c:ser>
          <c:idx val="2"/>
          <c:order val="2"/>
          <c:tx>
            <c:strRef>
              <c:f>calculations!$J$8</c:f>
              <c:strCache>
                <c:ptCount val="1"/>
                <c:pt idx="0">
                  <c:v>Çimento İhracat</c:v>
                </c:pt>
              </c:strCache>
            </c:strRef>
          </c:tx>
          <c:spPr>
            <a:solidFill>
              <a:schemeClr val="tx1">
                <a:lumMod val="50000"/>
                <a:lumOff val="50000"/>
              </a:schemeClr>
            </a:solidFill>
          </c:spPr>
          <c:invertIfNegative val="0"/>
          <c:cat>
            <c:strRef>
              <c:f>calculations!$B$9:$B$15</c:f>
              <c:strCache>
                <c:ptCount val="7"/>
                <c:pt idx="0">
                  <c:v>Marmara</c:v>
                </c:pt>
                <c:pt idx="1">
                  <c:v>Ege</c:v>
                </c:pt>
                <c:pt idx="2">
                  <c:v>Akdeniz</c:v>
                </c:pt>
                <c:pt idx="3">
                  <c:v>Karadeniz</c:v>
                </c:pt>
                <c:pt idx="4">
                  <c:v>İç Anadolu</c:v>
                </c:pt>
                <c:pt idx="5">
                  <c:v>D. Anadolu</c:v>
                </c:pt>
                <c:pt idx="6">
                  <c:v>G.D. Anadolu</c:v>
                </c:pt>
              </c:strCache>
            </c:strRef>
          </c:cat>
          <c:val>
            <c:numRef>
              <c:f>calculations!$J$9:$J$15</c:f>
              <c:numCache>
                <c:formatCode>_("$"* #,##0_);_("$"* \(#,##0\);_("$"* "-"??_);_(@_)</c:formatCode>
                <c:ptCount val="7"/>
                <c:pt idx="0">
                  <c:v>#N/A</c:v>
                </c:pt>
                <c:pt idx="1">
                  <c:v>#N/A</c:v>
                </c:pt>
                <c:pt idx="2">
                  <c:v>#N/A</c:v>
                </c:pt>
                <c:pt idx="3">
                  <c:v>#N/A</c:v>
                </c:pt>
                <c:pt idx="4">
                  <c:v>#N/A</c:v>
                </c:pt>
                <c:pt idx="5">
                  <c:v>#N/A</c:v>
                </c:pt>
                <c:pt idx="6">
                  <c:v>#N/A</c:v>
                </c:pt>
              </c:numCache>
            </c:numRef>
          </c:val>
        </c:ser>
        <c:ser>
          <c:idx val="3"/>
          <c:order val="3"/>
          <c:tx>
            <c:strRef>
              <c:f>calculations!$K$8</c:f>
              <c:strCache>
                <c:ptCount val="1"/>
                <c:pt idx="0">
                  <c:v>Highlighted</c:v>
                </c:pt>
              </c:strCache>
            </c:strRef>
          </c:tx>
          <c:spPr>
            <a:solidFill>
              <a:schemeClr val="tx1"/>
            </a:solidFill>
          </c:spPr>
          <c:invertIfNegative val="0"/>
          <c:cat>
            <c:strRef>
              <c:f>calculations!$B$9:$B$15</c:f>
              <c:strCache>
                <c:ptCount val="7"/>
                <c:pt idx="0">
                  <c:v>Marmara</c:v>
                </c:pt>
                <c:pt idx="1">
                  <c:v>Ege</c:v>
                </c:pt>
                <c:pt idx="2">
                  <c:v>Akdeniz</c:v>
                </c:pt>
                <c:pt idx="3">
                  <c:v>Karadeniz</c:v>
                </c:pt>
                <c:pt idx="4">
                  <c:v>İç Anadolu</c:v>
                </c:pt>
                <c:pt idx="5">
                  <c:v>D. Anadolu</c:v>
                </c:pt>
                <c:pt idx="6">
                  <c:v>G.D. Anadolu</c:v>
                </c:pt>
              </c:strCache>
            </c:strRef>
          </c:cat>
          <c:val>
            <c:numRef>
              <c:f>calculations!$K$9:$K$15</c:f>
              <c:numCache>
                <c:formatCode>General</c:formatCode>
                <c:ptCount val="7"/>
                <c:pt idx="0">
                  <c:v>10849014</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1948922288"/>
        <c:axId val="1948929360"/>
      </c:barChart>
      <c:catAx>
        <c:axId val="1948922288"/>
        <c:scaling>
          <c:orientation val="minMax"/>
        </c:scaling>
        <c:delete val="1"/>
        <c:axPos val="b"/>
        <c:numFmt formatCode="General" sourceLinked="0"/>
        <c:majorTickMark val="out"/>
        <c:minorTickMark val="none"/>
        <c:tickLblPos val="nextTo"/>
        <c:crossAx val="1948929360"/>
        <c:crosses val="autoZero"/>
        <c:auto val="1"/>
        <c:lblAlgn val="ctr"/>
        <c:lblOffset val="100"/>
        <c:noMultiLvlLbl val="0"/>
      </c:catAx>
      <c:valAx>
        <c:axId val="1948929360"/>
        <c:scaling>
          <c:orientation val="minMax"/>
          <c:max val="2000000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a:solidFill>
                  <a:schemeClr val="tx1">
                    <a:lumMod val="50000"/>
                    <a:lumOff val="50000"/>
                  </a:schemeClr>
                </a:solidFill>
              </a:defRPr>
            </a:pPr>
            <a:endParaRPr lang="tr-TR"/>
          </a:p>
        </c:txPr>
        <c:crossAx val="1948922288"/>
        <c:crosses val="autoZero"/>
        <c:crossBetween val="between"/>
        <c:majorUnit val="2000000"/>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tr-TR" sz="1800" b="1" i="0" cap="all" baseline="0">
                <a:effectLst/>
              </a:rPr>
              <a:t>Hazır Beton(m</a:t>
            </a:r>
            <a:r>
              <a:rPr lang="tr-TR" sz="1800" b="1" i="0" cap="all" baseline="30000">
                <a:effectLst/>
              </a:rPr>
              <a:t>3</a:t>
            </a:r>
            <a:r>
              <a:rPr lang="tr-TR" sz="1800" b="1" i="0" cap="all" baseline="0">
                <a:effectLst/>
              </a:rPr>
              <a:t>) ve Çimento(ton) Üretimi</a:t>
            </a:r>
            <a:endParaRPr lang="tr-TR">
              <a:effectLst/>
            </a:endParaRPr>
          </a:p>
        </c:rich>
      </c:tx>
      <c:layout>
        <c:manualLayout>
          <c:xMode val="edge"/>
          <c:yMode val="edge"/>
          <c:x val="0.23415715892656272"/>
          <c:y val="3.657978439817469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tr-TR"/>
        </a:p>
      </c:txPr>
    </c:title>
    <c:autoTitleDeleted val="0"/>
    <c:plotArea>
      <c:layout>
        <c:manualLayout>
          <c:layoutTarget val="inner"/>
          <c:xMode val="edge"/>
          <c:yMode val="edge"/>
          <c:x val="0.10090072074324043"/>
          <c:y val="0.12099699786541114"/>
          <c:w val="0.88247040548502864"/>
          <c:h val="0.73306233569700185"/>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1" u="none" strike="noStrike" kern="1200" baseline="0">
                    <a:solidFill>
                      <a:schemeClr val="tx1"/>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'Hazır Beton-Çimento'!$A$40:$B$61</c:f>
              <c:multiLvlStrCache>
                <c:ptCount val="11"/>
                <c:lvl>
                  <c:pt idx="0">
                    <c:v>Hazır Beton</c:v>
                  </c:pt>
                  <c:pt idx="1">
                    <c:v>Hazır Beton</c:v>
                  </c:pt>
                  <c:pt idx="2">
                    <c:v>Hazır Beton</c:v>
                  </c:pt>
                  <c:pt idx="3">
                    <c:v>Hazır Beton</c:v>
                  </c:pt>
                  <c:pt idx="4">
                    <c:v>Hazır Beton</c:v>
                  </c:pt>
                  <c:pt idx="5">
                    <c:v>Hazır Beton</c:v>
                  </c:pt>
                  <c:pt idx="6">
                    <c:v>Hazır Beton</c:v>
                  </c:pt>
                  <c:pt idx="7">
                    <c:v>Hazır Beton</c:v>
                  </c:pt>
                  <c:pt idx="8">
                    <c:v>Hazır Beton</c:v>
                  </c:pt>
                  <c:pt idx="9">
                    <c:v>Hazır Beton</c:v>
                  </c:pt>
                  <c:pt idx="10">
                    <c:v>Hazır Beton</c:v>
                  </c:pt>
                </c:lvl>
                <c:lvl>
                  <c:pt idx="0">
                    <c:v>2004</c:v>
                  </c:pt>
                  <c:pt idx="1">
                    <c:v>2005</c:v>
                  </c:pt>
                  <c:pt idx="2">
                    <c:v>2006</c:v>
                  </c:pt>
                  <c:pt idx="3">
                    <c:v>2007</c:v>
                  </c:pt>
                  <c:pt idx="4">
                    <c:v>2008</c:v>
                  </c:pt>
                  <c:pt idx="5">
                    <c:v>2009</c:v>
                  </c:pt>
                  <c:pt idx="6">
                    <c:v>2010</c:v>
                  </c:pt>
                  <c:pt idx="7">
                    <c:v>2011</c:v>
                  </c:pt>
                  <c:pt idx="8">
                    <c:v>2012</c:v>
                  </c:pt>
                  <c:pt idx="9">
                    <c:v>2013</c:v>
                  </c:pt>
                  <c:pt idx="10">
                    <c:v>2014</c:v>
                  </c:pt>
                </c:lvl>
              </c:multiLvlStrCache>
            </c:multiLvlStrRef>
          </c:cat>
          <c:val>
            <c:numRef>
              <c:f>'Hazır Beton-Çimento'!$C$40:$C$61</c:f>
              <c:numCache>
                <c:formatCode>General</c:formatCode>
                <c:ptCount val="11"/>
                <c:pt idx="1">
                  <c:v>46300000</c:v>
                </c:pt>
                <c:pt idx="2">
                  <c:v>70732631</c:v>
                </c:pt>
                <c:pt idx="3">
                  <c:v>74359847</c:v>
                </c:pt>
                <c:pt idx="4">
                  <c:v>69600000</c:v>
                </c:pt>
                <c:pt idx="5">
                  <c:v>66430000</c:v>
                </c:pt>
                <c:pt idx="6">
                  <c:v>79680000</c:v>
                </c:pt>
                <c:pt idx="7">
                  <c:v>90450000</c:v>
                </c:pt>
                <c:pt idx="8">
                  <c:v>93050000</c:v>
                </c:pt>
                <c:pt idx="9">
                  <c:v>102000000</c:v>
                </c:pt>
                <c:pt idx="10">
                  <c:v>107000000</c:v>
                </c:pt>
              </c:numCache>
            </c:numRef>
          </c:val>
        </c:ser>
        <c:dLbls>
          <c:showLegendKey val="0"/>
          <c:showVal val="0"/>
          <c:showCatName val="0"/>
          <c:showSerName val="0"/>
          <c:showPercent val="0"/>
          <c:showBubbleSize val="0"/>
        </c:dLbls>
        <c:gapWidth val="427"/>
        <c:overlap val="-27"/>
        <c:axId val="249597760"/>
        <c:axId val="249598848"/>
      </c:barChart>
      <c:catAx>
        <c:axId val="24959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tr-TR"/>
          </a:p>
        </c:txPr>
        <c:crossAx val="249598848"/>
        <c:crosses val="autoZero"/>
        <c:auto val="1"/>
        <c:lblAlgn val="ctr"/>
        <c:lblOffset val="100"/>
        <c:noMultiLvlLbl val="0"/>
      </c:catAx>
      <c:valAx>
        <c:axId val="249598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tr-TR"/>
          </a:p>
        </c:txPr>
        <c:crossAx val="249597760"/>
        <c:crosses val="autoZero"/>
        <c:crossBetween val="between"/>
      </c:valAx>
      <c:spPr>
        <a:noFill/>
        <a:ln>
          <a:noFill/>
        </a:ln>
        <a:effectLst/>
      </c:spPr>
    </c:plotArea>
    <c:plotVisOnly val="1"/>
    <c:dispBlanksAs val="gap"/>
    <c:showDLblsOverMax val="0"/>
  </c:chart>
  <c:spPr>
    <a:gradFill>
      <a:gsLst>
        <a:gs pos="33000">
          <a:schemeClr val="bg1">
            <a:lumMod val="95000"/>
          </a:schemeClr>
        </a:gs>
        <a:gs pos="97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www.betonvecimento.com"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www.betonvecimento.com" TargetMode="Externa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485774</xdr:colOff>
      <xdr:row>28</xdr:row>
      <xdr:rowOff>133350</xdr:rowOff>
    </xdr:from>
    <xdr:to>
      <xdr:col>2</xdr:col>
      <xdr:colOff>180976</xdr:colOff>
      <xdr:row>41</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495300</xdr:colOff>
      <xdr:row>3</xdr:row>
      <xdr:rowOff>28575</xdr:rowOff>
    </xdr:from>
    <xdr:to>
      <xdr:col>11</xdr:col>
      <xdr:colOff>342900</xdr:colOff>
      <xdr:row>6</xdr:row>
      <xdr:rowOff>171450</xdr:rowOff>
    </xdr:to>
    <xdr:sp macro="" textlink="">
      <xdr:nvSpPr>
        <xdr:cNvPr id="3" name="Rounded Rectangle 2">
          <a:hlinkClick xmlns:r="http://schemas.openxmlformats.org/officeDocument/2006/relationships" r:id="rId1"/>
        </xdr:cNvPr>
        <xdr:cNvSpPr/>
      </xdr:nvSpPr>
      <xdr:spPr>
        <a:xfrm>
          <a:off x="1104900" y="600075"/>
          <a:ext cx="5943600" cy="714375"/>
        </a:xfrm>
        <a:prstGeom prst="roundRect">
          <a:avLst>
            <a:gd name="adj" fmla="val 50000"/>
          </a:avLst>
        </a:prstGeom>
        <a:solidFill>
          <a:schemeClr val="accent1">
            <a:lumMod val="50000"/>
          </a:schemeClr>
        </a:solidFill>
        <a:ln>
          <a:solidFill>
            <a:schemeClr val="tx1">
              <a:lumMod val="75000"/>
              <a:lumOff val="25000"/>
            </a:schemeClr>
          </a:solidFill>
        </a:ln>
        <a:effectLst>
          <a:innerShdw blurRad="114300">
            <a:prstClr val="black"/>
          </a:inn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indent="0" algn="ctr"/>
          <a:r>
            <a:rPr lang="tr-TR" sz="1800" b="1">
              <a:solidFill>
                <a:schemeClr val="bg1"/>
              </a:solidFill>
              <a:effectLst>
                <a:outerShdw blurRad="50800" dist="38100" dir="5400000" algn="t" rotWithShape="0">
                  <a:schemeClr val="bg1">
                    <a:alpha val="40000"/>
                  </a:schemeClr>
                </a:outerShdw>
              </a:effectLst>
              <a:latin typeface="+mn-lt"/>
              <a:ea typeface="+mn-ea"/>
              <a:cs typeface="+mn-cs"/>
            </a:rPr>
            <a:t>  HAZIRLAYAN: YASİN ENGİN (İnş.Yük.Müh)           </a:t>
          </a:r>
          <a:endParaRPr lang="en-US" sz="1600" b="1">
            <a:solidFill>
              <a:schemeClr val="bg1"/>
            </a:solidFill>
            <a:effectLst>
              <a:outerShdw blurRad="50800" dist="38100" dir="5400000" algn="t" rotWithShape="0">
                <a:schemeClr val="bg1">
                  <a:alpha val="40000"/>
                </a:schemeClr>
              </a:outerShdw>
            </a:effectLst>
            <a:latin typeface="+mn-lt"/>
            <a:ea typeface="+mn-ea"/>
            <a:cs typeface="+mn-cs"/>
          </a:endParaRPr>
        </a:p>
      </xdr:txBody>
    </xdr:sp>
    <xdr:clientData/>
  </xdr:twoCellAnchor>
  <xdr:twoCellAnchor>
    <xdr:from>
      <xdr:col>1</xdr:col>
      <xdr:colOff>495300</xdr:colOff>
      <xdr:row>7</xdr:row>
      <xdr:rowOff>123826</xdr:rowOff>
    </xdr:from>
    <xdr:to>
      <xdr:col>11</xdr:col>
      <xdr:colOff>342900</xdr:colOff>
      <xdr:row>9</xdr:row>
      <xdr:rowOff>19051</xdr:rowOff>
    </xdr:to>
    <xdr:sp macro="" textlink="">
      <xdr:nvSpPr>
        <xdr:cNvPr id="4" name="Rounded Rectangle 3">
          <a:hlinkClick xmlns:r="http://schemas.openxmlformats.org/officeDocument/2006/relationships" r:id="rId1"/>
        </xdr:cNvPr>
        <xdr:cNvSpPr/>
      </xdr:nvSpPr>
      <xdr:spPr>
        <a:xfrm>
          <a:off x="1104900" y="1457326"/>
          <a:ext cx="5943600" cy="323850"/>
        </a:xfrm>
        <a:prstGeom prst="roundRect">
          <a:avLst>
            <a:gd name="adj" fmla="val 50000"/>
          </a:avLst>
        </a:prstGeom>
        <a:solidFill>
          <a:srgbClr val="00B050"/>
        </a:solidFill>
        <a:ln>
          <a:solidFill>
            <a:schemeClr val="tx1">
              <a:lumMod val="75000"/>
              <a:lumOff val="25000"/>
            </a:schemeClr>
          </a:solidFill>
        </a:ln>
        <a:effectLst>
          <a:innerShdw blurRad="114300">
            <a:prstClr val="black"/>
          </a:inn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indent="0" algn="ctr"/>
          <a:r>
            <a:rPr lang="tr-TR" sz="1600" b="1">
              <a:solidFill>
                <a:schemeClr val="bg1"/>
              </a:solidFill>
              <a:effectLst>
                <a:outerShdw blurRad="50800" dist="38100" dir="5400000" algn="t" rotWithShape="0">
                  <a:schemeClr val="bg1">
                    <a:alpha val="40000"/>
                  </a:schemeClr>
                </a:outerShdw>
              </a:effectLst>
              <a:latin typeface="+mn-lt"/>
              <a:ea typeface="+mn-ea"/>
              <a:cs typeface="+mn-cs"/>
            </a:rPr>
            <a:t>  www.betonvecimento.com </a:t>
          </a:r>
          <a:endParaRPr lang="en-US" sz="1400" b="1">
            <a:solidFill>
              <a:schemeClr val="bg1"/>
            </a:solidFill>
            <a:effectLst>
              <a:outerShdw blurRad="50800" dist="38100" dir="5400000" algn="t" rotWithShape="0">
                <a:schemeClr val="bg1">
                  <a:alpha val="40000"/>
                </a:schemeClr>
              </a:outerShdw>
            </a:effectLst>
            <a:latin typeface="+mn-lt"/>
            <a:ea typeface="+mn-ea"/>
            <a:cs typeface="+mn-cs"/>
          </a:endParaRPr>
        </a:p>
      </xdr:txBody>
    </xdr:sp>
    <xdr:clientData/>
  </xdr:twoCellAnchor>
  <xdr:twoCellAnchor>
    <xdr:from>
      <xdr:col>1</xdr:col>
      <xdr:colOff>504825</xdr:colOff>
      <xdr:row>9</xdr:row>
      <xdr:rowOff>95251</xdr:rowOff>
    </xdr:from>
    <xdr:to>
      <xdr:col>11</xdr:col>
      <xdr:colOff>352425</xdr:colOff>
      <xdr:row>10</xdr:row>
      <xdr:rowOff>180976</xdr:rowOff>
    </xdr:to>
    <xdr:sp macro="" textlink="">
      <xdr:nvSpPr>
        <xdr:cNvPr id="5" name="Rounded Rectangle 4"/>
        <xdr:cNvSpPr/>
      </xdr:nvSpPr>
      <xdr:spPr>
        <a:xfrm>
          <a:off x="1114425" y="1857376"/>
          <a:ext cx="5943600" cy="323850"/>
        </a:xfrm>
        <a:prstGeom prst="roundRect">
          <a:avLst>
            <a:gd name="adj" fmla="val 50000"/>
          </a:avLst>
        </a:prstGeom>
        <a:solidFill>
          <a:srgbClr val="0070C0"/>
        </a:solidFill>
        <a:ln>
          <a:solidFill>
            <a:schemeClr val="tx1">
              <a:lumMod val="75000"/>
              <a:lumOff val="25000"/>
            </a:schemeClr>
          </a:solidFill>
        </a:ln>
        <a:effectLst>
          <a:innerShdw blurRad="114300">
            <a:prstClr val="black"/>
          </a:inn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indent="0" algn="ctr"/>
          <a:r>
            <a:rPr lang="tr-TR" sz="1600" b="1">
              <a:solidFill>
                <a:schemeClr val="bg1"/>
              </a:solidFill>
              <a:effectLst>
                <a:outerShdw blurRad="50800" dist="38100" dir="5400000" algn="t" rotWithShape="0">
                  <a:schemeClr val="bg1">
                    <a:alpha val="40000"/>
                  </a:schemeClr>
                </a:outerShdw>
              </a:effectLst>
              <a:latin typeface="+mn-lt"/>
              <a:ea typeface="+mn-ea"/>
              <a:cs typeface="+mn-cs"/>
            </a:rPr>
            <a:t>  yasin.engin@gmail.com </a:t>
          </a:r>
          <a:endParaRPr lang="en-US" sz="1400" b="1">
            <a:solidFill>
              <a:schemeClr val="bg1"/>
            </a:solidFill>
            <a:effectLst>
              <a:outerShdw blurRad="50800" dist="38100" dir="5400000" algn="t" rotWithShape="0">
                <a:schemeClr val="bg1">
                  <a:alpha val="40000"/>
                </a:schemeClr>
              </a:outerShdw>
            </a:effectLst>
            <a:latin typeface="+mn-lt"/>
            <a:ea typeface="+mn-ea"/>
            <a:cs typeface="+mn-cs"/>
          </a:endParaRPr>
        </a:p>
      </xdr:txBody>
    </xdr:sp>
    <xdr:clientData/>
  </xdr:twoCellAnchor>
  <xdr:twoCellAnchor>
    <xdr:from>
      <xdr:col>2</xdr:col>
      <xdr:colOff>485775</xdr:colOff>
      <xdr:row>15</xdr:row>
      <xdr:rowOff>28574</xdr:rowOff>
    </xdr:from>
    <xdr:to>
      <xdr:col>10</xdr:col>
      <xdr:colOff>209550</xdr:colOff>
      <xdr:row>20</xdr:row>
      <xdr:rowOff>133350</xdr:rowOff>
    </xdr:to>
    <xdr:sp macro="" textlink="">
      <xdr:nvSpPr>
        <xdr:cNvPr id="6" name="Rounded Rectangle 5"/>
        <xdr:cNvSpPr/>
      </xdr:nvSpPr>
      <xdr:spPr>
        <a:xfrm>
          <a:off x="1704975" y="2981324"/>
          <a:ext cx="4600575" cy="1057276"/>
        </a:xfrm>
        <a:prstGeom prst="roundRect">
          <a:avLst>
            <a:gd name="adj" fmla="val 50000"/>
          </a:avLst>
        </a:prstGeom>
        <a:solidFill>
          <a:srgbClr val="FFFF00"/>
        </a:solidFill>
        <a:ln>
          <a:solidFill>
            <a:schemeClr val="tx1">
              <a:lumMod val="75000"/>
              <a:lumOff val="25000"/>
            </a:schemeClr>
          </a:solidFill>
        </a:ln>
        <a:effectLst>
          <a:innerShdw blurRad="114300">
            <a:prstClr val="black"/>
          </a:inn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indent="0" algn="ctr"/>
          <a:r>
            <a:rPr lang="tr-TR" sz="1400" b="1">
              <a:solidFill>
                <a:schemeClr val="tx1"/>
              </a:solidFill>
              <a:effectLst>
                <a:outerShdw blurRad="50800" dist="38100" dir="5400000" algn="t" rotWithShape="0">
                  <a:schemeClr val="bg1">
                    <a:alpha val="40000"/>
                  </a:schemeClr>
                </a:outerShdw>
              </a:effectLst>
              <a:latin typeface="+mn-lt"/>
              <a:ea typeface="+mn-ea"/>
              <a:cs typeface="+mn-cs"/>
            </a:rPr>
            <a:t>KAYNAK:</a:t>
          </a:r>
          <a:r>
            <a:rPr lang="tr-TR" sz="1400" b="1" baseline="0">
              <a:solidFill>
                <a:schemeClr val="tx1"/>
              </a:solidFill>
              <a:effectLst>
                <a:outerShdw blurRad="50800" dist="38100" dir="5400000" algn="t" rotWithShape="0">
                  <a:schemeClr val="bg1">
                    <a:alpha val="40000"/>
                  </a:schemeClr>
                </a:outerShdw>
              </a:effectLst>
              <a:latin typeface="+mn-lt"/>
              <a:ea typeface="+mn-ea"/>
              <a:cs typeface="+mn-cs"/>
            </a:rPr>
            <a:t> TÇMB* VE THBB İSTATİSTİKLERİ</a:t>
          </a:r>
        </a:p>
        <a:p>
          <a:pPr marL="0" indent="0" algn="ctr"/>
          <a:r>
            <a:rPr lang="tr-TR" sz="1100" b="1" i="1" baseline="0">
              <a:solidFill>
                <a:schemeClr val="tx1"/>
              </a:solidFill>
              <a:effectLst>
                <a:outerShdw blurRad="50800" dist="38100" dir="5400000" algn="t" rotWithShape="0">
                  <a:schemeClr val="bg1">
                    <a:alpha val="40000"/>
                  </a:schemeClr>
                </a:outerShdw>
              </a:effectLst>
              <a:latin typeface="+mn-lt"/>
              <a:ea typeface="+mn-ea"/>
              <a:cs typeface="+mn-cs"/>
            </a:rPr>
            <a:t>*TÇMB üyelerine ait verilerdir. Üye olmayan firmalar yaklaşık 3 milyon ton civarı üretim yapmaktadır.</a:t>
          </a:r>
          <a:endParaRPr lang="tr-TR" sz="1100" b="1" i="1">
            <a:solidFill>
              <a:schemeClr val="tx1"/>
            </a:solidFill>
            <a:effectLst>
              <a:outerShdw blurRad="50800" dist="38100" dir="5400000" algn="t" rotWithShape="0">
                <a:schemeClr val="bg1">
                  <a:alpha val="40000"/>
                </a:schemeClr>
              </a:outerShdw>
            </a:effectLst>
            <a:latin typeface="+mn-lt"/>
            <a:ea typeface="+mn-ea"/>
            <a:cs typeface="+mn-cs"/>
          </a:endParaRPr>
        </a:p>
      </xdr:txBody>
    </xdr:sp>
    <xdr:clientData/>
  </xdr:twoCellAnchor>
  <xdr:twoCellAnchor>
    <xdr:from>
      <xdr:col>5</xdr:col>
      <xdr:colOff>400050</xdr:colOff>
      <xdr:row>11</xdr:row>
      <xdr:rowOff>85725</xdr:rowOff>
    </xdr:from>
    <xdr:to>
      <xdr:col>8</xdr:col>
      <xdr:colOff>47625</xdr:colOff>
      <xdr:row>13</xdr:row>
      <xdr:rowOff>28575</xdr:rowOff>
    </xdr:to>
    <xdr:sp macro="" textlink="">
      <xdr:nvSpPr>
        <xdr:cNvPr id="7" name="Rounded Rectangle 6"/>
        <xdr:cNvSpPr/>
      </xdr:nvSpPr>
      <xdr:spPr>
        <a:xfrm>
          <a:off x="3448050" y="2276475"/>
          <a:ext cx="1476375" cy="323850"/>
        </a:xfrm>
        <a:prstGeom prst="roundRect">
          <a:avLst>
            <a:gd name="adj" fmla="val 50000"/>
          </a:avLst>
        </a:prstGeom>
        <a:solidFill>
          <a:schemeClr val="accent4">
            <a:lumMod val="60000"/>
            <a:lumOff val="40000"/>
          </a:schemeClr>
        </a:solidFill>
        <a:ln>
          <a:solidFill>
            <a:schemeClr val="tx1">
              <a:lumMod val="75000"/>
              <a:lumOff val="25000"/>
            </a:schemeClr>
          </a:solidFill>
        </a:ln>
        <a:effectLst>
          <a:innerShdw blurRad="114300">
            <a:prstClr val="black"/>
          </a:inn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indent="0" algn="ctr"/>
          <a:r>
            <a:rPr lang="tr-TR" sz="1600" b="1">
              <a:solidFill>
                <a:sysClr val="windowText" lastClr="000000"/>
              </a:solidFill>
              <a:effectLst>
                <a:outerShdw blurRad="50800" dist="38100" dir="5400000" algn="t" rotWithShape="0">
                  <a:schemeClr val="bg1">
                    <a:alpha val="40000"/>
                  </a:schemeClr>
                </a:outerShdw>
              </a:effectLst>
              <a:latin typeface="+mn-lt"/>
              <a:ea typeface="+mn-ea"/>
              <a:cs typeface="+mn-cs"/>
            </a:rPr>
            <a:t>  Ekim, 2015</a:t>
          </a:r>
          <a:endParaRPr lang="en-US" sz="1400" b="1">
            <a:solidFill>
              <a:sysClr val="windowText" lastClr="000000"/>
            </a:solidFill>
            <a:effectLst>
              <a:outerShdw blurRad="50800" dist="38100" dir="5400000" algn="t" rotWithShape="0">
                <a:schemeClr val="bg1">
                  <a:alpha val="40000"/>
                </a:schemeClr>
              </a:outerShdw>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3</xdr:row>
      <xdr:rowOff>47625</xdr:rowOff>
    </xdr:from>
    <xdr:to>
      <xdr:col>12</xdr:col>
      <xdr:colOff>581025</xdr:colOff>
      <xdr:row>19</xdr:row>
      <xdr:rowOff>209550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18</xdr:row>
      <xdr:rowOff>0</xdr:rowOff>
    </xdr:from>
    <xdr:to>
      <xdr:col>1</xdr:col>
      <xdr:colOff>45719</xdr:colOff>
      <xdr:row>19</xdr:row>
      <xdr:rowOff>0</xdr:rowOff>
    </xdr:to>
    <xdr:sp macro="" textlink="">
      <xdr:nvSpPr>
        <xdr:cNvPr id="3" name="Rectangle 2"/>
        <xdr:cNvSpPr/>
      </xdr:nvSpPr>
      <xdr:spPr>
        <a:xfrm>
          <a:off x="609600" y="3429000"/>
          <a:ext cx="45719" cy="190500"/>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19</xdr:row>
      <xdr:rowOff>0</xdr:rowOff>
    </xdr:from>
    <xdr:to>
      <xdr:col>1</xdr:col>
      <xdr:colOff>45719</xdr:colOff>
      <xdr:row>20</xdr:row>
      <xdr:rowOff>0</xdr:rowOff>
    </xdr:to>
    <xdr:sp macro="" textlink="">
      <xdr:nvSpPr>
        <xdr:cNvPr id="4" name="Rectangle 3"/>
        <xdr:cNvSpPr/>
      </xdr:nvSpPr>
      <xdr:spPr>
        <a:xfrm>
          <a:off x="609600" y="3619500"/>
          <a:ext cx="45719" cy="190500"/>
        </a:xfrm>
        <a:prstGeom prst="rect">
          <a:avLst/>
        </a:prstGeom>
        <a:solidFill>
          <a:srgbClr val="E46C0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20</xdr:row>
      <xdr:rowOff>0</xdr:rowOff>
    </xdr:from>
    <xdr:to>
      <xdr:col>1</xdr:col>
      <xdr:colOff>45719</xdr:colOff>
      <xdr:row>21</xdr:row>
      <xdr:rowOff>0</xdr:rowOff>
    </xdr:to>
    <xdr:sp macro="" textlink="">
      <xdr:nvSpPr>
        <xdr:cNvPr id="5" name="Rectangle 4"/>
        <xdr:cNvSpPr/>
      </xdr:nvSpPr>
      <xdr:spPr>
        <a:xfrm>
          <a:off x="609600" y="3810000"/>
          <a:ext cx="45719" cy="190500"/>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FFFF"/>
            </a:solidFill>
          </a:endParaRPr>
        </a:p>
      </xdr:txBody>
    </xdr:sp>
    <xdr:clientData/>
  </xdr:twoCellAnchor>
  <xdr:twoCellAnchor>
    <xdr:from>
      <xdr:col>1</xdr:col>
      <xdr:colOff>552451</xdr:colOff>
      <xdr:row>10</xdr:row>
      <xdr:rowOff>65518</xdr:rowOff>
    </xdr:from>
    <xdr:to>
      <xdr:col>7</xdr:col>
      <xdr:colOff>285751</xdr:colOff>
      <xdr:row>20</xdr:row>
      <xdr:rowOff>180975</xdr:rowOff>
    </xdr:to>
    <xdr:grpSp>
      <xdr:nvGrpSpPr>
        <xdr:cNvPr id="12" name="grpHelp" hidden="1"/>
        <xdr:cNvGrpSpPr/>
      </xdr:nvGrpSpPr>
      <xdr:grpSpPr>
        <a:xfrm>
          <a:off x="742951" y="1818118"/>
          <a:ext cx="2524125" cy="2134757"/>
          <a:chOff x="1398178" y="2143125"/>
          <a:chExt cx="2804881" cy="2105025"/>
        </a:xfrm>
      </xdr:grpSpPr>
      <xdr:sp macro="" textlink="">
        <xdr:nvSpPr>
          <xdr:cNvPr id="8" name="Rectangular Callout 7" hidden="1"/>
          <xdr:cNvSpPr/>
        </xdr:nvSpPr>
        <xdr:spPr>
          <a:xfrm>
            <a:off x="1398178" y="2143125"/>
            <a:ext cx="676275" cy="533400"/>
          </a:xfrm>
          <a:prstGeom prst="wedgeRectCallout">
            <a:avLst>
              <a:gd name="adj1" fmla="val -64174"/>
              <a:gd name="adj2" fmla="val -21428"/>
            </a:avLst>
          </a:prstGeom>
          <a:solidFill>
            <a:schemeClr val="accent6">
              <a:lumMod val="20000"/>
              <a:lumOff val="80000"/>
            </a:schemeClr>
          </a:solidFill>
          <a:ln w="3175">
            <a:solidFill>
              <a:schemeClr val="bg2">
                <a:lumMod val="75000"/>
              </a:schemeClr>
            </a:solidFill>
          </a:ln>
          <a:effectLst>
            <a:outerShdw blurRad="63500" sx="101000" sy="101000" algn="ctr" rotWithShape="0">
              <a:schemeClr val="bg2">
                <a:lumMod val="25000"/>
                <a:alpha val="4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tr-TR" sz="900">
                <a:solidFill>
                  <a:schemeClr val="bg2">
                    <a:lumMod val="10000"/>
                  </a:schemeClr>
                </a:solidFill>
              </a:rPr>
              <a:t>yıl seçiniz</a:t>
            </a:r>
            <a:endParaRPr lang="en-US" sz="900">
              <a:solidFill>
                <a:schemeClr val="bg2">
                  <a:lumMod val="10000"/>
                </a:schemeClr>
              </a:solidFill>
            </a:endParaRPr>
          </a:p>
        </xdr:txBody>
      </xdr:sp>
      <xdr:sp macro="" textlink="">
        <xdr:nvSpPr>
          <xdr:cNvPr id="9" name="Rectangular Callout 8" hidden="1"/>
          <xdr:cNvSpPr/>
        </xdr:nvSpPr>
        <xdr:spPr>
          <a:xfrm>
            <a:off x="2077400" y="3714750"/>
            <a:ext cx="945745" cy="533400"/>
          </a:xfrm>
          <a:prstGeom prst="wedgeRectCallout">
            <a:avLst>
              <a:gd name="adj1" fmla="val -60270"/>
              <a:gd name="adj2" fmla="val -23214"/>
            </a:avLst>
          </a:prstGeom>
          <a:solidFill>
            <a:schemeClr val="accent6">
              <a:lumMod val="20000"/>
              <a:lumOff val="80000"/>
            </a:schemeClr>
          </a:solidFill>
          <a:ln w="3175">
            <a:solidFill>
              <a:schemeClr val="bg2">
                <a:lumMod val="75000"/>
              </a:schemeClr>
            </a:solidFill>
          </a:ln>
          <a:effectLst>
            <a:outerShdw blurRad="63500" sx="101000" sy="101000" algn="ctr" rotWithShape="0">
              <a:schemeClr val="bg2">
                <a:lumMod val="25000"/>
                <a:alpha val="40000"/>
              </a:schemeClr>
            </a:outerShdw>
          </a:effectLst>
        </xdr:spPr>
        <xdr:style>
          <a:lnRef idx="1">
            <a:schemeClr val="dk1"/>
          </a:lnRef>
          <a:fillRef idx="2">
            <a:schemeClr val="dk1"/>
          </a:fillRef>
          <a:effectRef idx="1">
            <a:schemeClr val="dk1"/>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tr-TR" sz="900">
                <a:solidFill>
                  <a:schemeClr val="bg2">
                    <a:lumMod val="10000"/>
                  </a:schemeClr>
                </a:solidFill>
                <a:latin typeface="+mn-lt"/>
                <a:ea typeface="+mn-ea"/>
                <a:cs typeface="+mn-cs"/>
              </a:rPr>
              <a:t>üretim</a:t>
            </a:r>
            <a:r>
              <a:rPr lang="tr-TR" sz="900" baseline="0">
                <a:solidFill>
                  <a:schemeClr val="bg2">
                    <a:lumMod val="10000"/>
                  </a:schemeClr>
                </a:solidFill>
                <a:latin typeface="+mn-lt"/>
                <a:ea typeface="+mn-ea"/>
                <a:cs typeface="+mn-cs"/>
              </a:rPr>
              <a:t> ya da satış tipini seçiniz</a:t>
            </a:r>
            <a:endParaRPr lang="en-US" sz="900">
              <a:solidFill>
                <a:schemeClr val="bg2">
                  <a:lumMod val="10000"/>
                </a:schemeClr>
              </a:solidFill>
              <a:latin typeface="+mn-lt"/>
              <a:ea typeface="+mn-ea"/>
              <a:cs typeface="+mn-cs"/>
            </a:endParaRPr>
          </a:p>
        </xdr:txBody>
      </xdr:sp>
      <xdr:sp macro="" textlink="">
        <xdr:nvSpPr>
          <xdr:cNvPr id="10" name="Rectangular Callout 9" hidden="1"/>
          <xdr:cNvSpPr/>
        </xdr:nvSpPr>
        <xdr:spPr>
          <a:xfrm>
            <a:off x="3441059" y="3371850"/>
            <a:ext cx="762000" cy="533400"/>
          </a:xfrm>
          <a:prstGeom prst="wedgeRectCallout">
            <a:avLst>
              <a:gd name="adj1" fmla="val -18978"/>
              <a:gd name="adj2" fmla="val 62500"/>
            </a:avLst>
          </a:prstGeom>
          <a:solidFill>
            <a:schemeClr val="accent6">
              <a:lumMod val="20000"/>
              <a:lumOff val="80000"/>
            </a:schemeClr>
          </a:solidFill>
          <a:ln w="3175">
            <a:solidFill>
              <a:schemeClr val="bg2">
                <a:lumMod val="75000"/>
              </a:schemeClr>
            </a:solidFill>
          </a:ln>
          <a:effectLst>
            <a:outerShdw blurRad="63500" sx="101000" sy="101000" algn="ctr" rotWithShape="0">
              <a:schemeClr val="bg2">
                <a:lumMod val="25000"/>
                <a:alpha val="40000"/>
              </a:schemeClr>
            </a:outerShdw>
          </a:effectLst>
        </xdr:spPr>
        <xdr:style>
          <a:lnRef idx="1">
            <a:schemeClr val="dk1"/>
          </a:lnRef>
          <a:fillRef idx="2">
            <a:schemeClr val="dk1"/>
          </a:fillRef>
          <a:effectRef idx="1">
            <a:schemeClr val="dk1"/>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tr-TR" sz="900">
                <a:solidFill>
                  <a:schemeClr val="bg2">
                    <a:lumMod val="10000"/>
                  </a:schemeClr>
                </a:solidFill>
                <a:latin typeface="+mn-lt"/>
                <a:ea typeface="+mn-ea"/>
                <a:cs typeface="+mn-cs"/>
              </a:rPr>
              <a:t>bölge seçiniz</a:t>
            </a:r>
            <a:endParaRPr lang="en-US" sz="900">
              <a:solidFill>
                <a:schemeClr val="bg2">
                  <a:lumMod val="10000"/>
                </a:schemeClr>
              </a:solidFill>
              <a:latin typeface="+mn-lt"/>
              <a:ea typeface="+mn-ea"/>
              <a:cs typeface="+mn-cs"/>
            </a:endParaRPr>
          </a:p>
        </xdr:txBody>
      </xdr:sp>
    </xdr:grpSp>
    <xdr:clientData/>
  </xdr:twoCellAnchor>
  <xdr:twoCellAnchor>
    <xdr:from>
      <xdr:col>0</xdr:col>
      <xdr:colOff>190499</xdr:colOff>
      <xdr:row>23</xdr:row>
      <xdr:rowOff>0</xdr:rowOff>
    </xdr:from>
    <xdr:to>
      <xdr:col>4</xdr:col>
      <xdr:colOff>38099</xdr:colOff>
      <xdr:row>24</xdr:row>
      <xdr:rowOff>0</xdr:rowOff>
    </xdr:to>
    <xdr:sp macro="[0]!showHideHelp" textlink="valHelpMessage">
      <xdr:nvSpPr>
        <xdr:cNvPr id="14" name="Rounded Rectangle 13"/>
        <xdr:cNvSpPr/>
      </xdr:nvSpPr>
      <xdr:spPr>
        <a:xfrm>
          <a:off x="190499" y="4295775"/>
          <a:ext cx="1666875" cy="266700"/>
        </a:xfrm>
        <a:prstGeom prst="roundRect">
          <a:avLst>
            <a:gd name="adj" fmla="val 50000"/>
          </a:avLst>
        </a:prstGeom>
        <a:solidFill>
          <a:srgbClr val="FFC000"/>
        </a:solidFill>
        <a:ln>
          <a:solidFill>
            <a:schemeClr val="tx1">
              <a:lumMod val="75000"/>
              <a:lumOff val="25000"/>
            </a:schemeClr>
          </a:solidFill>
        </a:ln>
        <a:effectLst>
          <a:innerShdw blurRad="114300">
            <a:prstClr val="black"/>
          </a:inn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8F458431-6C3A-4C90-8FEE-ABBBC365F43C}" type="TxLink">
            <a:rPr lang="en-US" sz="1000" b="1">
              <a:solidFill>
                <a:sysClr val="windowText" lastClr="000000"/>
              </a:solidFill>
              <a:effectLst>
                <a:outerShdw blurRad="50800" dist="38100" dir="5400000" algn="t" rotWithShape="0">
                  <a:schemeClr val="bg1">
                    <a:alpha val="40000"/>
                  </a:schemeClr>
                </a:outerShdw>
              </a:effectLst>
            </a:rPr>
            <a:pPr algn="ctr"/>
            <a:t>Açıklama</a:t>
          </a:fld>
          <a:endParaRPr lang="en-US" sz="1000" b="1">
            <a:solidFill>
              <a:sysClr val="windowText" lastClr="000000"/>
            </a:solidFill>
            <a:effectLst>
              <a:outerShdw blurRad="50800" dist="38100" dir="5400000" algn="t" rotWithShape="0">
                <a:schemeClr val="bg1">
                  <a:alpha val="40000"/>
                </a:schemeClr>
              </a:outerShdw>
            </a:effectLst>
          </a:endParaRPr>
        </a:p>
      </xdr:txBody>
    </xdr:sp>
    <xdr:clientData/>
  </xdr:twoCellAnchor>
  <xdr:twoCellAnchor>
    <xdr:from>
      <xdr:col>5</xdr:col>
      <xdr:colOff>38100</xdr:colOff>
      <xdr:row>22</xdr:row>
      <xdr:rowOff>180975</xdr:rowOff>
    </xdr:from>
    <xdr:to>
      <xdr:col>9</xdr:col>
      <xdr:colOff>381000</xdr:colOff>
      <xdr:row>23</xdr:row>
      <xdr:rowOff>257175</xdr:rowOff>
    </xdr:to>
    <xdr:sp macro="" textlink="">
      <xdr:nvSpPr>
        <xdr:cNvPr id="15" name="Rounded Rectangle 14">
          <a:hlinkClick xmlns:r="http://schemas.openxmlformats.org/officeDocument/2006/relationships" r:id="rId2"/>
        </xdr:cNvPr>
        <xdr:cNvSpPr/>
      </xdr:nvSpPr>
      <xdr:spPr>
        <a:xfrm>
          <a:off x="2009775" y="4286250"/>
          <a:ext cx="2476500" cy="266700"/>
        </a:xfrm>
        <a:prstGeom prst="roundRect">
          <a:avLst>
            <a:gd name="adj" fmla="val 50000"/>
          </a:avLst>
        </a:prstGeom>
        <a:solidFill>
          <a:srgbClr val="FFC000"/>
        </a:solidFill>
        <a:ln>
          <a:solidFill>
            <a:schemeClr val="tx1">
              <a:lumMod val="75000"/>
              <a:lumOff val="25000"/>
            </a:schemeClr>
          </a:solidFill>
        </a:ln>
        <a:effectLst>
          <a:innerShdw blurRad="114300">
            <a:prstClr val="black"/>
          </a:inn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indent="0" algn="ctr"/>
          <a:r>
            <a:rPr lang="tr-TR" sz="1000" b="1">
              <a:solidFill>
                <a:sysClr val="windowText" lastClr="000000"/>
              </a:solidFill>
              <a:effectLst>
                <a:outerShdw blurRad="50800" dist="38100" dir="5400000" algn="t" rotWithShape="0">
                  <a:schemeClr val="bg1">
                    <a:alpha val="40000"/>
                  </a:schemeClr>
                </a:outerShdw>
              </a:effectLst>
              <a:latin typeface="+mn-lt"/>
              <a:ea typeface="+mn-ea"/>
              <a:cs typeface="+mn-cs"/>
            </a:rPr>
            <a:t>BetonveÇimento web sitesine</a:t>
          </a:r>
          <a:r>
            <a:rPr lang="tr-TR" sz="1000" b="1" baseline="0">
              <a:solidFill>
                <a:sysClr val="windowText" lastClr="000000"/>
              </a:solidFill>
              <a:effectLst>
                <a:outerShdw blurRad="50800" dist="38100" dir="5400000" algn="t" rotWithShape="0">
                  <a:schemeClr val="bg1">
                    <a:alpha val="40000"/>
                  </a:schemeClr>
                </a:outerShdw>
              </a:effectLst>
              <a:latin typeface="+mn-lt"/>
              <a:ea typeface="+mn-ea"/>
              <a:cs typeface="+mn-cs"/>
            </a:rPr>
            <a:t> ziyaret</a:t>
          </a:r>
          <a:endParaRPr lang="en-US" sz="1000" b="1">
            <a:solidFill>
              <a:sysClr val="windowText" lastClr="000000"/>
            </a:solidFill>
            <a:effectLst>
              <a:outerShdw blurRad="50800" dist="38100" dir="5400000" algn="t" rotWithShape="0">
                <a:schemeClr val="bg1">
                  <a:alpha val="40000"/>
                </a:schemeClr>
              </a:outerShdw>
            </a:effectLst>
            <a:latin typeface="+mn-lt"/>
            <a:ea typeface="+mn-ea"/>
            <a:cs typeface="+mn-cs"/>
          </a:endParaRPr>
        </a:p>
      </xdr:txBody>
    </xdr:sp>
    <xdr:clientData/>
  </xdr:twoCellAnchor>
  <xdr:twoCellAnchor>
    <xdr:from>
      <xdr:col>1</xdr:col>
      <xdr:colOff>0</xdr:colOff>
      <xdr:row>18</xdr:row>
      <xdr:rowOff>0</xdr:rowOff>
    </xdr:from>
    <xdr:to>
      <xdr:col>1</xdr:col>
      <xdr:colOff>45719</xdr:colOff>
      <xdr:row>19</xdr:row>
      <xdr:rowOff>0</xdr:rowOff>
    </xdr:to>
    <xdr:sp macro="" textlink="">
      <xdr:nvSpPr>
        <xdr:cNvPr id="18" name="Rectangle 17"/>
        <xdr:cNvSpPr/>
      </xdr:nvSpPr>
      <xdr:spPr>
        <a:xfrm>
          <a:off x="190500" y="3714750"/>
          <a:ext cx="45719" cy="219075"/>
        </a:xfrm>
        <a:prstGeom prst="rect">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190500</xdr:colOff>
      <xdr:row>5</xdr:row>
      <xdr:rowOff>38100</xdr:rowOff>
    </xdr:from>
    <xdr:to>
      <xdr:col>10</xdr:col>
      <xdr:colOff>390525</xdr:colOff>
      <xdr:row>6</xdr:row>
      <xdr:rowOff>142875</xdr:rowOff>
    </xdr:to>
    <xdr:sp macro="" textlink="calculations!I19">
      <xdr:nvSpPr>
        <xdr:cNvPr id="6" name="TextBox 5"/>
        <xdr:cNvSpPr txBox="1"/>
      </xdr:nvSpPr>
      <xdr:spPr>
        <a:xfrm>
          <a:off x="3762375" y="714375"/>
          <a:ext cx="12668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AD62DE9-D22A-489B-80F3-D1746CBEECE8}" type="TxLink">
            <a:rPr lang="en-US" sz="1800" b="1" i="0" u="none" strike="noStrike">
              <a:solidFill>
                <a:srgbClr val="FF0000"/>
              </a:solidFill>
              <a:latin typeface="Calibri"/>
            </a:rPr>
            <a:pPr algn="ctr"/>
            <a:t>10.849.014</a:t>
          </a:fld>
          <a:endParaRPr lang="tr-TR" sz="2400" b="1">
            <a:solidFill>
              <a:srgbClr val="FF0000"/>
            </a:solidFill>
          </a:endParaRPr>
        </a:p>
      </xdr:txBody>
    </xdr:sp>
    <xdr:clientData/>
  </xdr:twoCellAnchor>
  <xdr:twoCellAnchor>
    <xdr:from>
      <xdr:col>10</xdr:col>
      <xdr:colOff>257174</xdr:colOff>
      <xdr:row>5</xdr:row>
      <xdr:rowOff>0</xdr:rowOff>
    </xdr:from>
    <xdr:to>
      <xdr:col>11</xdr:col>
      <xdr:colOff>285749</xdr:colOff>
      <xdr:row>6</xdr:row>
      <xdr:rowOff>85725</xdr:rowOff>
    </xdr:to>
    <xdr:sp macro="" textlink="">
      <xdr:nvSpPr>
        <xdr:cNvPr id="13" name="TextBox 12"/>
        <xdr:cNvSpPr txBox="1"/>
      </xdr:nvSpPr>
      <xdr:spPr>
        <a:xfrm>
          <a:off x="4895849" y="676275"/>
          <a:ext cx="5619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800" b="1">
              <a:solidFill>
                <a:srgbClr val="FF0000"/>
              </a:solidFill>
            </a:rPr>
            <a:t>ton</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0.70339</cdr:x>
      <cdr:y>0.10145</cdr:y>
    </cdr:from>
    <cdr:to>
      <cdr:x>0.78178</cdr:x>
      <cdr:y>0.1942</cdr:y>
    </cdr:to>
    <cdr:sp macro="" textlink="">
      <cdr:nvSpPr>
        <cdr:cNvPr id="2" name="TextBox 1"/>
        <cdr:cNvSpPr txBox="1"/>
      </cdr:nvSpPr>
      <cdr:spPr>
        <a:xfrm xmlns:a="http://schemas.openxmlformats.org/drawingml/2006/main">
          <a:off x="3162301" y="333375"/>
          <a:ext cx="3524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tr-TR"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28575</xdr:colOff>
      <xdr:row>5</xdr:row>
      <xdr:rowOff>42862</xdr:rowOff>
    </xdr:from>
    <xdr:to>
      <xdr:col>13</xdr:col>
      <xdr:colOff>504825</xdr:colOff>
      <xdr:row>23</xdr:row>
      <xdr:rowOff>85725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133350</xdr:colOff>
      <xdr:row>0</xdr:row>
      <xdr:rowOff>19051</xdr:rowOff>
    </xdr:from>
    <xdr:to>
      <xdr:col>7</xdr:col>
      <xdr:colOff>190500</xdr:colOff>
      <xdr:row>4</xdr:row>
      <xdr:rowOff>171451</xdr:rowOff>
    </xdr:to>
    <mc:AlternateContent xmlns:mc="http://schemas.openxmlformats.org/markup-compatibility/2006" xmlns:sle15="http://schemas.microsoft.com/office/drawing/2012/slicer">
      <mc:Choice Requires="sle15">
        <xdr:graphicFrame macro="">
          <xdr:nvGraphicFramePr>
            <xdr:cNvPr id="8" name="Yıl"/>
            <xdr:cNvGraphicFramePr>
              <a:graphicFrameLocks noChangeAspect="1"/>
            </xdr:cNvGraphicFramePr>
          </xdr:nvGraphicFramePr>
          <xdr:xfrm>
            <a:off x="0" y="0"/>
            <a:ext cx="0" cy="0"/>
          </xdr:xfrm>
          <a:graphic>
            <a:graphicData uri="http://schemas.microsoft.com/office/drawing/2010/slicer">
              <sle:slicer xmlns:sle="http://schemas.microsoft.com/office/drawing/2010/slicer" name="Yıl"/>
            </a:graphicData>
          </a:graphic>
        </xdr:graphicFrame>
      </mc:Choice>
      <mc:Fallback xmlns="">
        <xdr:sp macro="" textlink="">
          <xdr:nvSpPr>
            <xdr:cNvPr id="0" name=""/>
            <xdr:cNvSpPr>
              <a:spLocks noTextEdit="1"/>
            </xdr:cNvSpPr>
          </xdr:nvSpPr>
          <xdr:spPr>
            <a:xfrm>
              <a:off x="742950" y="19051"/>
              <a:ext cx="3771900" cy="914400"/>
            </a:xfrm>
            <a:prstGeom prst="rect">
              <a:avLst/>
            </a:prstGeom>
            <a:solidFill>
              <a:prstClr val="white"/>
            </a:solidFill>
            <a:ln w="1">
              <a:solidFill>
                <a:prstClr val="green"/>
              </a:solidFill>
            </a:ln>
          </xdr:spPr>
          <xdr:txBody>
            <a:bodyPr vertOverflow="clip" horzOverflow="clip"/>
            <a:lstStyle/>
            <a:p>
              <a:r>
                <a:rPr lang="tr-T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8</xdr:col>
      <xdr:colOff>571500</xdr:colOff>
      <xdr:row>0</xdr:row>
      <xdr:rowOff>28575</xdr:rowOff>
    </xdr:from>
    <xdr:to>
      <xdr:col>11</xdr:col>
      <xdr:colOff>571500</xdr:colOff>
      <xdr:row>5</xdr:row>
      <xdr:rowOff>0</xdr:rowOff>
    </xdr:to>
    <mc:AlternateContent xmlns:mc="http://schemas.openxmlformats.org/markup-compatibility/2006" xmlns:sle15="http://schemas.microsoft.com/office/drawing/2012/slicer">
      <mc:Choice Requires="sle15">
        <xdr:graphicFrame macro="">
          <xdr:nvGraphicFramePr>
            <xdr:cNvPr id="9" name="Üretim"/>
            <xdr:cNvGraphicFramePr>
              <a:graphicFrameLocks noChangeAspect="1"/>
            </xdr:cNvGraphicFramePr>
          </xdr:nvGraphicFramePr>
          <xdr:xfrm>
            <a:off x="0" y="0"/>
            <a:ext cx="0" cy="0"/>
          </xdr:xfrm>
          <a:graphic>
            <a:graphicData uri="http://schemas.microsoft.com/office/drawing/2010/slicer">
              <sle:slicer xmlns:sle="http://schemas.microsoft.com/office/drawing/2010/slicer" name="Üretim"/>
            </a:graphicData>
          </a:graphic>
        </xdr:graphicFrame>
      </mc:Choice>
      <mc:Fallback xmlns="">
        <xdr:sp macro="" textlink="">
          <xdr:nvSpPr>
            <xdr:cNvPr id="0" name=""/>
            <xdr:cNvSpPr>
              <a:spLocks noTextEdit="1"/>
            </xdr:cNvSpPr>
          </xdr:nvSpPr>
          <xdr:spPr>
            <a:xfrm>
              <a:off x="5505450" y="28575"/>
              <a:ext cx="1828800" cy="923925"/>
            </a:xfrm>
            <a:prstGeom prst="rect">
              <a:avLst/>
            </a:prstGeom>
            <a:solidFill>
              <a:prstClr val="white"/>
            </a:solidFill>
            <a:ln w="1">
              <a:solidFill>
                <a:prstClr val="green"/>
              </a:solidFill>
            </a:ln>
          </xdr:spPr>
          <xdr:txBody>
            <a:bodyPr vertOverflow="clip" horzOverflow="clip"/>
            <a:lstStyle/>
            <a:p>
              <a:r>
                <a:rPr lang="tr-T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LocksWithSheet="0"/>
  </xdr:twoCellAnchor>
  <xdr:twoCellAnchor>
    <xdr:from>
      <xdr:col>13</xdr:col>
      <xdr:colOff>590550</xdr:colOff>
      <xdr:row>5</xdr:row>
      <xdr:rowOff>57150</xdr:rowOff>
    </xdr:from>
    <xdr:to>
      <xdr:col>16</xdr:col>
      <xdr:colOff>381000</xdr:colOff>
      <xdr:row>6</xdr:row>
      <xdr:rowOff>133350</xdr:rowOff>
    </xdr:to>
    <xdr:sp macro="[0]!shh" textlink="help">
      <xdr:nvSpPr>
        <xdr:cNvPr id="11" name="Rounded Rectangle 10"/>
        <xdr:cNvSpPr/>
      </xdr:nvSpPr>
      <xdr:spPr>
        <a:xfrm>
          <a:off x="8515350" y="1009650"/>
          <a:ext cx="1619250" cy="2667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fld id="{BB938EBC-C105-41F3-AB26-80DC11B15F30}" type="TxLink">
            <a:rPr lang="en-US" sz="1400" b="1" i="0" u="none" strike="noStrike">
              <a:solidFill>
                <a:schemeClr val="bg1"/>
              </a:solidFill>
              <a:latin typeface="Calibri"/>
            </a:rPr>
            <a:pPr algn="ctr"/>
            <a:t>Açıklama</a:t>
          </a:fld>
          <a:endParaRPr lang="tr-TR" sz="1400" b="1">
            <a:solidFill>
              <a:schemeClr val="bg1"/>
            </a:solidFill>
          </a:endParaRPr>
        </a:p>
      </xdr:txBody>
    </xdr:sp>
    <xdr:clientData/>
  </xdr:twoCellAnchor>
  <xdr:twoCellAnchor>
    <xdr:from>
      <xdr:col>13</xdr:col>
      <xdr:colOff>152402</xdr:colOff>
      <xdr:row>0</xdr:row>
      <xdr:rowOff>38100</xdr:rowOff>
    </xdr:from>
    <xdr:to>
      <xdr:col>16</xdr:col>
      <xdr:colOff>590552</xdr:colOff>
      <xdr:row>4</xdr:row>
      <xdr:rowOff>104775</xdr:rowOff>
    </xdr:to>
    <xdr:sp macro="" textlink="">
      <xdr:nvSpPr>
        <xdr:cNvPr id="12" name="grp" hidden="1"/>
        <xdr:cNvSpPr/>
      </xdr:nvSpPr>
      <xdr:spPr>
        <a:xfrm rot="5400000">
          <a:off x="8796339" y="-681037"/>
          <a:ext cx="828675" cy="2266950"/>
        </a:xfrm>
        <a:prstGeom prst="wedgeRectCallout">
          <a:avLst>
            <a:gd name="adj1" fmla="val -18885"/>
            <a:gd name="adj2" fmla="val 7250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tr-TR" sz="1100" b="1">
              <a:solidFill>
                <a:sysClr val="windowText" lastClr="000000"/>
              </a:solidFill>
            </a:rPr>
            <a:t>Yıl</a:t>
          </a:r>
          <a:r>
            <a:rPr lang="tr-TR" sz="1100" b="1" baseline="0">
              <a:solidFill>
                <a:sysClr val="windowText" lastClr="000000"/>
              </a:solidFill>
            </a:rPr>
            <a:t> ve Üretim filtrelerinden CTRL tuşu ile birden çok veriyi seçebilirsiniz.</a:t>
          </a:r>
          <a:endParaRPr lang="tr-TR" sz="1100" b="1">
            <a:solidFill>
              <a:sysClr val="windowText" lastClr="000000"/>
            </a:solidFill>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ıl" sourceName="Yıl">
  <extLst>
    <x:ext xmlns:x15="http://schemas.microsoft.com/office/spreadsheetml/2010/11/main" uri="{2F2917AC-EB37-4324-AD4E-5DD8C200BD13}">
      <x15:tableSlicerCache tableId="4"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Üretim" sourceName="Üretim">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ıl" cache="Slicer_Yıl" caption="Yıl" columnCount="6" rowHeight="241300"/>
  <slicer name="Üretim" cache="Slicer_Üretim" caption="Üretim" rowHeight="241300"/>
</slicers>
</file>

<file path=xl/tables/table1.xml><?xml version="1.0" encoding="utf-8"?>
<table xmlns="http://schemas.openxmlformats.org/spreadsheetml/2006/main" id="1" name="tblSales" displayName="tblSales" ref="B3:E255" totalsRowShown="0">
  <tableColumns count="4">
    <tableColumn id="1" name="Year" dataDxfId="14"/>
    <tableColumn id="2" name="Product" dataDxfId="13"/>
    <tableColumn id="3" name="Region" dataDxfId="12"/>
    <tableColumn id="4" name="Sales ($)" dataDxfId="11"/>
  </tableColumns>
  <tableStyleInfo name="TableStyleMedium2" showFirstColumn="0" showLastColumn="0" showRowStripes="1" showColumnStripes="0"/>
</table>
</file>

<file path=xl/tables/table2.xml><?xml version="1.0" encoding="utf-8"?>
<table xmlns="http://schemas.openxmlformats.org/spreadsheetml/2006/main" id="4" name="Table35" displayName="Table35" ref="A39:C61" totalsRowShown="0" headerRowDxfId="4" dataDxfId="3">
  <autoFilter ref="A39:C61">
    <filterColumn colId="1">
      <filters>
        <filter val="Hazır Beton"/>
      </filters>
    </filterColumn>
  </autoFilter>
  <tableColumns count="3">
    <tableColumn id="1" name="Yıl" dataDxfId="2"/>
    <tableColumn id="2" name="Üretim" dataDxfId="1"/>
    <tableColumn id="3" name="Mikta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yasin.engin@gmail.com" TargetMode="External"/><Relationship Id="rId1" Type="http://schemas.openxmlformats.org/officeDocument/2006/relationships/hyperlink" Target="http://www.betonvecimento.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2.x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255"/>
  <sheetViews>
    <sheetView showGridLines="0" topLeftCell="A233" zoomScaleNormal="100" workbookViewId="0">
      <selection activeCell="F234" sqref="F234"/>
    </sheetView>
  </sheetViews>
  <sheetFormatPr defaultRowHeight="15" x14ac:dyDescent="0.25"/>
  <cols>
    <col min="1" max="1" width="4.28515625" customWidth="1"/>
    <col min="2" max="4" width="11.5703125" customWidth="1"/>
    <col min="5" max="5" width="20.140625" style="13" customWidth="1"/>
    <col min="6" max="6" width="10.85546875" customWidth="1"/>
    <col min="8" max="10" width="13.7109375" customWidth="1"/>
  </cols>
  <sheetData>
    <row r="1" spans="2:12" x14ac:dyDescent="0.25">
      <c r="B1" t="s">
        <v>0</v>
      </c>
    </row>
    <row r="3" spans="2:12" x14ac:dyDescent="0.25">
      <c r="B3" s="1" t="s">
        <v>1</v>
      </c>
      <c r="C3" t="s">
        <v>2</v>
      </c>
      <c r="D3" t="s">
        <v>3</v>
      </c>
      <c r="E3" s="13" t="s">
        <v>4</v>
      </c>
      <c r="H3" s="4" t="s">
        <v>5</v>
      </c>
      <c r="I3" s="4" t="s">
        <v>6</v>
      </c>
      <c r="J3" s="4" t="s">
        <v>7</v>
      </c>
    </row>
    <row r="4" spans="2:12" x14ac:dyDescent="0.25">
      <c r="B4">
        <v>2004</v>
      </c>
      <c r="C4" s="10" t="s">
        <v>17</v>
      </c>
      <c r="D4" s="11" t="s">
        <v>18</v>
      </c>
      <c r="E4" s="16">
        <v>10849014</v>
      </c>
      <c r="H4" s="3">
        <v>2004</v>
      </c>
      <c r="I4" s="10" t="s">
        <v>17</v>
      </c>
      <c r="J4" s="11" t="s">
        <v>18</v>
      </c>
      <c r="K4" s="1"/>
      <c r="L4" s="1"/>
    </row>
    <row r="5" spans="2:12" x14ac:dyDescent="0.25">
      <c r="B5">
        <v>2004</v>
      </c>
      <c r="C5" s="10" t="s">
        <v>17</v>
      </c>
      <c r="D5" s="12" t="s">
        <v>19</v>
      </c>
      <c r="E5" s="16">
        <v>8215118</v>
      </c>
      <c r="H5" s="3">
        <v>2005</v>
      </c>
      <c r="I5" s="10" t="s">
        <v>21</v>
      </c>
      <c r="J5" s="12" t="s">
        <v>19</v>
      </c>
    </row>
    <row r="6" spans="2:12" x14ac:dyDescent="0.25">
      <c r="B6">
        <v>2004</v>
      </c>
      <c r="C6" s="10" t="s">
        <v>17</v>
      </c>
      <c r="D6" s="11" t="s">
        <v>20</v>
      </c>
      <c r="E6" s="16">
        <v>2638292</v>
      </c>
      <c r="H6" s="3">
        <v>2006</v>
      </c>
      <c r="I6" s="10" t="s">
        <v>22</v>
      </c>
      <c r="J6" s="11" t="s">
        <v>20</v>
      </c>
    </row>
    <row r="7" spans="2:12" x14ac:dyDescent="0.25">
      <c r="B7">
        <v>2004</v>
      </c>
      <c r="C7" s="10" t="s">
        <v>21</v>
      </c>
      <c r="D7" s="11" t="s">
        <v>18</v>
      </c>
      <c r="E7" s="16">
        <v>5334753</v>
      </c>
      <c r="H7" s="3">
        <v>2007</v>
      </c>
      <c r="I7" s="10" t="s">
        <v>23</v>
      </c>
      <c r="J7" s="1"/>
    </row>
    <row r="8" spans="2:12" x14ac:dyDescent="0.25">
      <c r="B8">
        <v>2004</v>
      </c>
      <c r="C8" s="10" t="s">
        <v>21</v>
      </c>
      <c r="D8" s="12" t="s">
        <v>19</v>
      </c>
      <c r="E8" s="16">
        <v>3711953</v>
      </c>
      <c r="H8" s="3">
        <v>2008</v>
      </c>
      <c r="I8" s="10" t="s">
        <v>24</v>
      </c>
      <c r="J8" s="1"/>
    </row>
    <row r="9" spans="2:12" x14ac:dyDescent="0.25">
      <c r="B9">
        <v>2004</v>
      </c>
      <c r="C9" s="10" t="s">
        <v>21</v>
      </c>
      <c r="D9" s="11" t="s">
        <v>20</v>
      </c>
      <c r="E9" s="16">
        <v>1669495</v>
      </c>
      <c r="H9" s="3">
        <v>2009</v>
      </c>
      <c r="I9" s="10" t="s">
        <v>25</v>
      </c>
    </row>
    <row r="10" spans="2:12" x14ac:dyDescent="0.25">
      <c r="B10">
        <v>2004</v>
      </c>
      <c r="C10" s="10" t="s">
        <v>22</v>
      </c>
      <c r="D10" s="11" t="s">
        <v>18</v>
      </c>
      <c r="E10" s="16">
        <v>6176369</v>
      </c>
      <c r="H10" s="3">
        <v>2010</v>
      </c>
      <c r="I10" s="14" t="s">
        <v>26</v>
      </c>
    </row>
    <row r="11" spans="2:12" x14ac:dyDescent="0.25">
      <c r="B11">
        <v>2004</v>
      </c>
      <c r="C11" s="10" t="s">
        <v>22</v>
      </c>
      <c r="D11" s="12" t="s">
        <v>19</v>
      </c>
      <c r="E11" s="16">
        <v>4229609</v>
      </c>
      <c r="H11" s="3">
        <v>2011</v>
      </c>
      <c r="I11" s="1"/>
      <c r="J11" s="1"/>
    </row>
    <row r="12" spans="2:12" x14ac:dyDescent="0.25">
      <c r="B12">
        <v>2004</v>
      </c>
      <c r="C12" s="10" t="s">
        <v>22</v>
      </c>
      <c r="D12" s="11" t="s">
        <v>20</v>
      </c>
      <c r="E12" s="16">
        <v>1986463</v>
      </c>
      <c r="H12" s="3">
        <v>2012</v>
      </c>
      <c r="I12" s="1"/>
      <c r="J12" s="1"/>
    </row>
    <row r="13" spans="2:12" x14ac:dyDescent="0.25">
      <c r="B13">
        <v>2004</v>
      </c>
      <c r="C13" s="10" t="s">
        <v>23</v>
      </c>
      <c r="D13" s="11" t="s">
        <v>18</v>
      </c>
      <c r="E13" s="16">
        <v>4453850</v>
      </c>
      <c r="H13" s="3">
        <v>2013</v>
      </c>
      <c r="I13" s="1"/>
      <c r="J13" s="1"/>
    </row>
    <row r="14" spans="2:12" x14ac:dyDescent="0.25">
      <c r="B14">
        <v>2004</v>
      </c>
      <c r="C14" s="10" t="s">
        <v>23</v>
      </c>
      <c r="D14" s="12" t="s">
        <v>19</v>
      </c>
      <c r="E14" s="16">
        <v>4196707</v>
      </c>
      <c r="H14" s="3">
        <v>2014</v>
      </c>
      <c r="I14" s="1"/>
      <c r="J14" s="1"/>
    </row>
    <row r="15" spans="2:12" x14ac:dyDescent="0.25">
      <c r="B15">
        <v>2004</v>
      </c>
      <c r="C15" s="10" t="s">
        <v>23</v>
      </c>
      <c r="D15" s="11" t="s">
        <v>20</v>
      </c>
      <c r="E15" s="17">
        <v>269344</v>
      </c>
      <c r="H15" s="3">
        <v>2014</v>
      </c>
    </row>
    <row r="16" spans="2:12" x14ac:dyDescent="0.25">
      <c r="B16">
        <v>2004</v>
      </c>
      <c r="C16" s="10" t="s">
        <v>24</v>
      </c>
      <c r="D16" s="11" t="s">
        <v>18</v>
      </c>
      <c r="E16" s="16">
        <v>6423165</v>
      </c>
    </row>
    <row r="17" spans="2:6" x14ac:dyDescent="0.25">
      <c r="B17">
        <v>2004</v>
      </c>
      <c r="C17" s="10" t="s">
        <v>24</v>
      </c>
      <c r="D17" s="12" t="s">
        <v>19</v>
      </c>
      <c r="E17" s="16">
        <v>6069342</v>
      </c>
    </row>
    <row r="18" spans="2:6" x14ac:dyDescent="0.25">
      <c r="B18">
        <v>2004</v>
      </c>
      <c r="C18" s="10" t="s">
        <v>24</v>
      </c>
      <c r="D18" s="11" t="s">
        <v>20</v>
      </c>
      <c r="E18" s="17">
        <v>330878</v>
      </c>
    </row>
    <row r="19" spans="2:6" x14ac:dyDescent="0.25">
      <c r="B19">
        <v>2004</v>
      </c>
      <c r="C19" s="10" t="s">
        <v>25</v>
      </c>
      <c r="D19" s="11" t="s">
        <v>18</v>
      </c>
      <c r="E19" s="16">
        <v>1793291</v>
      </c>
    </row>
    <row r="20" spans="2:6" x14ac:dyDescent="0.25">
      <c r="B20">
        <v>2004</v>
      </c>
      <c r="C20" s="10" t="s">
        <v>25</v>
      </c>
      <c r="D20" s="12" t="s">
        <v>19</v>
      </c>
      <c r="E20" s="16">
        <v>1508002</v>
      </c>
    </row>
    <row r="21" spans="2:6" x14ac:dyDescent="0.25">
      <c r="B21">
        <v>2004</v>
      </c>
      <c r="C21" s="10" t="s">
        <v>25</v>
      </c>
      <c r="D21" s="11" t="s">
        <v>20</v>
      </c>
      <c r="E21" s="17">
        <v>293029</v>
      </c>
    </row>
    <row r="22" spans="2:6" x14ac:dyDescent="0.25">
      <c r="B22">
        <v>2004</v>
      </c>
      <c r="C22" s="10" t="s">
        <v>26</v>
      </c>
      <c r="D22" s="11" t="s">
        <v>18</v>
      </c>
      <c r="E22" s="16">
        <v>3765355</v>
      </c>
    </row>
    <row r="23" spans="2:6" x14ac:dyDescent="0.25">
      <c r="B23">
        <v>2004</v>
      </c>
      <c r="C23" s="10" t="s">
        <v>26</v>
      </c>
      <c r="D23" s="12" t="s">
        <v>19</v>
      </c>
      <c r="E23" s="16">
        <v>2739879</v>
      </c>
    </row>
    <row r="24" spans="2:6" x14ac:dyDescent="0.25">
      <c r="B24">
        <v>2004</v>
      </c>
      <c r="C24" s="10" t="s">
        <v>26</v>
      </c>
      <c r="D24" s="11" t="s">
        <v>20</v>
      </c>
      <c r="E24" s="17">
        <v>1018816</v>
      </c>
      <c r="F24" s="15">
        <f>SUM(E4,E7,E10,E13,E16,E19,E22)</f>
        <v>38795797</v>
      </c>
    </row>
    <row r="25" spans="2:6" x14ac:dyDescent="0.25">
      <c r="B25">
        <v>2005</v>
      </c>
      <c r="C25" s="10" t="s">
        <v>17</v>
      </c>
      <c r="D25" s="11" t="s">
        <v>18</v>
      </c>
      <c r="E25" s="16">
        <v>11751976</v>
      </c>
    </row>
    <row r="26" spans="2:6" x14ac:dyDescent="0.25">
      <c r="B26">
        <v>2005</v>
      </c>
      <c r="C26" s="10" t="s">
        <v>17</v>
      </c>
      <c r="D26" s="12" t="s">
        <v>19</v>
      </c>
      <c r="E26" s="16">
        <v>9773059</v>
      </c>
    </row>
    <row r="27" spans="2:6" x14ac:dyDescent="0.25">
      <c r="B27">
        <v>2005</v>
      </c>
      <c r="C27" s="10" t="s">
        <v>17</v>
      </c>
      <c r="D27" s="11" t="s">
        <v>20</v>
      </c>
      <c r="E27" s="16">
        <v>47167</v>
      </c>
    </row>
    <row r="28" spans="2:6" x14ac:dyDescent="0.25">
      <c r="B28">
        <v>2005</v>
      </c>
      <c r="C28" s="10" t="s">
        <v>21</v>
      </c>
      <c r="D28" s="11" t="s">
        <v>18</v>
      </c>
      <c r="E28" s="16">
        <v>5383352</v>
      </c>
    </row>
    <row r="29" spans="2:6" x14ac:dyDescent="0.25">
      <c r="B29">
        <v>2005</v>
      </c>
      <c r="C29" s="10" t="s">
        <v>21</v>
      </c>
      <c r="D29" s="12" t="s">
        <v>19</v>
      </c>
      <c r="E29" s="16">
        <v>3906667</v>
      </c>
    </row>
    <row r="30" spans="2:6" x14ac:dyDescent="0.25">
      <c r="B30">
        <v>2005</v>
      </c>
      <c r="C30" s="10" t="s">
        <v>21</v>
      </c>
      <c r="D30" s="11" t="s">
        <v>20</v>
      </c>
      <c r="E30" s="16">
        <v>1457063</v>
      </c>
    </row>
    <row r="31" spans="2:6" x14ac:dyDescent="0.25">
      <c r="B31">
        <v>2005</v>
      </c>
      <c r="C31" s="10" t="s">
        <v>22</v>
      </c>
      <c r="D31" s="11" t="s">
        <v>18</v>
      </c>
      <c r="E31" s="16">
        <v>6649657</v>
      </c>
    </row>
    <row r="32" spans="2:6" x14ac:dyDescent="0.25">
      <c r="B32">
        <v>2005</v>
      </c>
      <c r="C32" s="10" t="s">
        <v>22</v>
      </c>
      <c r="D32" s="12" t="s">
        <v>19</v>
      </c>
      <c r="E32" s="16">
        <v>4371054</v>
      </c>
    </row>
    <row r="33" spans="2:6" x14ac:dyDescent="0.25">
      <c r="B33">
        <v>2005</v>
      </c>
      <c r="C33" s="10" t="s">
        <v>22</v>
      </c>
      <c r="D33" s="11" t="s">
        <v>20</v>
      </c>
      <c r="E33" s="16">
        <v>2238200</v>
      </c>
    </row>
    <row r="34" spans="2:6" x14ac:dyDescent="0.25">
      <c r="B34">
        <v>2005</v>
      </c>
      <c r="C34" s="10" t="s">
        <v>23</v>
      </c>
      <c r="D34" s="11" t="s">
        <v>18</v>
      </c>
      <c r="E34" s="16">
        <v>5186896</v>
      </c>
    </row>
    <row r="35" spans="2:6" x14ac:dyDescent="0.25">
      <c r="B35">
        <v>2005</v>
      </c>
      <c r="C35" s="10" t="s">
        <v>23</v>
      </c>
      <c r="D35" s="12" t="s">
        <v>19</v>
      </c>
      <c r="E35" s="16">
        <v>4911551</v>
      </c>
    </row>
    <row r="36" spans="2:6" x14ac:dyDescent="0.25">
      <c r="B36">
        <v>2005</v>
      </c>
      <c r="C36" s="10" t="s">
        <v>23</v>
      </c>
      <c r="D36" s="11" t="s">
        <v>20</v>
      </c>
      <c r="E36" s="17">
        <v>271511</v>
      </c>
    </row>
    <row r="37" spans="2:6" x14ac:dyDescent="0.25">
      <c r="B37">
        <v>2005</v>
      </c>
      <c r="C37" s="10" t="s">
        <v>24</v>
      </c>
      <c r="D37" s="11" t="s">
        <v>18</v>
      </c>
      <c r="E37" s="16">
        <v>7475461</v>
      </c>
    </row>
    <row r="38" spans="2:6" x14ac:dyDescent="0.25">
      <c r="B38">
        <v>2005</v>
      </c>
      <c r="C38" s="10" t="s">
        <v>24</v>
      </c>
      <c r="D38" s="12" t="s">
        <v>19</v>
      </c>
      <c r="E38" s="16">
        <v>7341403</v>
      </c>
    </row>
    <row r="39" spans="2:6" x14ac:dyDescent="0.25">
      <c r="B39">
        <v>2005</v>
      </c>
      <c r="C39" s="10" t="s">
        <v>24</v>
      </c>
      <c r="D39" s="11" t="s">
        <v>20</v>
      </c>
      <c r="E39" s="17">
        <v>199179</v>
      </c>
    </row>
    <row r="40" spans="2:6" x14ac:dyDescent="0.25">
      <c r="B40">
        <v>2005</v>
      </c>
      <c r="C40" s="10" t="s">
        <v>25</v>
      </c>
      <c r="D40" s="11" t="s">
        <v>18</v>
      </c>
      <c r="E40" s="16">
        <v>1941819</v>
      </c>
    </row>
    <row r="41" spans="2:6" x14ac:dyDescent="0.25">
      <c r="B41">
        <v>2005</v>
      </c>
      <c r="C41" s="10" t="s">
        <v>25</v>
      </c>
      <c r="D41" s="12" t="s">
        <v>19</v>
      </c>
      <c r="E41" s="16">
        <v>1680441</v>
      </c>
    </row>
    <row r="42" spans="2:6" x14ac:dyDescent="0.25">
      <c r="B42">
        <v>2005</v>
      </c>
      <c r="C42" s="10" t="s">
        <v>25</v>
      </c>
      <c r="D42" s="11" t="s">
        <v>20</v>
      </c>
      <c r="E42" s="17">
        <v>267628</v>
      </c>
    </row>
    <row r="43" spans="2:6" x14ac:dyDescent="0.25">
      <c r="B43">
        <v>2005</v>
      </c>
      <c r="C43" s="10" t="s">
        <v>26</v>
      </c>
      <c r="D43" s="11" t="s">
        <v>18</v>
      </c>
      <c r="E43" s="16">
        <v>4397674</v>
      </c>
    </row>
    <row r="44" spans="2:6" x14ac:dyDescent="0.25">
      <c r="B44">
        <v>2005</v>
      </c>
      <c r="C44" s="10" t="s">
        <v>26</v>
      </c>
      <c r="D44" s="12" t="s">
        <v>19</v>
      </c>
      <c r="E44" s="16">
        <v>3099023</v>
      </c>
    </row>
    <row r="45" spans="2:6" x14ac:dyDescent="0.25">
      <c r="B45">
        <v>2005</v>
      </c>
      <c r="C45" s="10" t="s">
        <v>26</v>
      </c>
      <c r="D45" s="11" t="s">
        <v>20</v>
      </c>
      <c r="E45" s="16">
        <v>1286056</v>
      </c>
      <c r="F45" s="15">
        <f>SUM(E25,E28,E31,E34,E37,E40,E43)</f>
        <v>42786835</v>
      </c>
    </row>
    <row r="46" spans="2:6" x14ac:dyDescent="0.25">
      <c r="B46">
        <v>2006</v>
      </c>
      <c r="C46" s="10" t="s">
        <v>17</v>
      </c>
      <c r="D46" s="11" t="s">
        <v>18</v>
      </c>
      <c r="E46" s="16">
        <v>13836135</v>
      </c>
    </row>
    <row r="47" spans="2:6" x14ac:dyDescent="0.25">
      <c r="B47">
        <v>2006</v>
      </c>
      <c r="C47" s="10" t="s">
        <v>17</v>
      </c>
      <c r="D47" s="12" t="s">
        <v>19</v>
      </c>
      <c r="E47" s="16">
        <v>12750659</v>
      </c>
    </row>
    <row r="48" spans="2:6" x14ac:dyDescent="0.25">
      <c r="B48">
        <v>2006</v>
      </c>
      <c r="C48" s="10" t="s">
        <v>17</v>
      </c>
      <c r="D48" s="11" t="s">
        <v>20</v>
      </c>
      <c r="E48" s="17">
        <v>1060733</v>
      </c>
    </row>
    <row r="49" spans="2:5" x14ac:dyDescent="0.25">
      <c r="B49">
        <v>2006</v>
      </c>
      <c r="C49" s="10" t="s">
        <v>21</v>
      </c>
      <c r="D49" s="11" t="s">
        <v>18</v>
      </c>
      <c r="E49" s="16">
        <v>6030284</v>
      </c>
    </row>
    <row r="50" spans="2:5" x14ac:dyDescent="0.25">
      <c r="B50">
        <v>2006</v>
      </c>
      <c r="C50" s="10" t="s">
        <v>21</v>
      </c>
      <c r="D50" s="12" t="s">
        <v>19</v>
      </c>
      <c r="E50" s="16">
        <v>4759932</v>
      </c>
    </row>
    <row r="51" spans="2:5" x14ac:dyDescent="0.25">
      <c r="B51">
        <v>2006</v>
      </c>
      <c r="C51" s="10" t="s">
        <v>21</v>
      </c>
      <c r="D51" s="11" t="s">
        <v>20</v>
      </c>
      <c r="E51" s="16">
        <v>1259028</v>
      </c>
    </row>
    <row r="52" spans="2:5" x14ac:dyDescent="0.25">
      <c r="B52">
        <v>2006</v>
      </c>
      <c r="C52" s="10" t="s">
        <v>22</v>
      </c>
      <c r="D52" s="11" t="s">
        <v>18</v>
      </c>
      <c r="E52" s="16">
        <v>6716770</v>
      </c>
    </row>
    <row r="53" spans="2:5" x14ac:dyDescent="0.25">
      <c r="B53">
        <v>2006</v>
      </c>
      <c r="C53" s="10" t="s">
        <v>22</v>
      </c>
      <c r="D53" s="12" t="s">
        <v>19</v>
      </c>
      <c r="E53" s="16">
        <v>4886461</v>
      </c>
    </row>
    <row r="54" spans="2:5" x14ac:dyDescent="0.25">
      <c r="B54">
        <v>2006</v>
      </c>
      <c r="C54" s="10" t="s">
        <v>22</v>
      </c>
      <c r="D54" s="11" t="s">
        <v>20</v>
      </c>
      <c r="E54" s="16">
        <v>1770373</v>
      </c>
    </row>
    <row r="55" spans="2:5" x14ac:dyDescent="0.25">
      <c r="B55">
        <v>2006</v>
      </c>
      <c r="C55" s="10" t="s">
        <v>23</v>
      </c>
      <c r="D55" s="11" t="s">
        <v>18</v>
      </c>
      <c r="E55" s="16">
        <v>5703105</v>
      </c>
    </row>
    <row r="56" spans="2:5" x14ac:dyDescent="0.25">
      <c r="B56">
        <v>2006</v>
      </c>
      <c r="C56" s="10" t="s">
        <v>23</v>
      </c>
      <c r="D56" s="12" t="s">
        <v>19</v>
      </c>
      <c r="E56" s="16">
        <v>5501701</v>
      </c>
    </row>
    <row r="57" spans="2:5" x14ac:dyDescent="0.25">
      <c r="B57">
        <v>2006</v>
      </c>
      <c r="C57" s="10" t="s">
        <v>23</v>
      </c>
      <c r="D57" s="11" t="s">
        <v>20</v>
      </c>
      <c r="E57" s="17">
        <v>162628</v>
      </c>
    </row>
    <row r="58" spans="2:5" x14ac:dyDescent="0.25">
      <c r="B58">
        <v>2006</v>
      </c>
      <c r="C58" s="10" t="s">
        <v>24</v>
      </c>
      <c r="D58" s="11" t="s">
        <v>18</v>
      </c>
      <c r="E58" s="16">
        <v>8289758</v>
      </c>
    </row>
    <row r="59" spans="2:5" x14ac:dyDescent="0.25">
      <c r="B59">
        <v>2006</v>
      </c>
      <c r="C59" s="10" t="s">
        <v>24</v>
      </c>
      <c r="D59" s="12" t="s">
        <v>19</v>
      </c>
      <c r="E59" s="16">
        <v>8164790</v>
      </c>
    </row>
    <row r="60" spans="2:5" x14ac:dyDescent="0.25">
      <c r="B60">
        <v>2006</v>
      </c>
      <c r="C60" s="10" t="s">
        <v>24</v>
      </c>
      <c r="D60" s="11" t="s">
        <v>20</v>
      </c>
      <c r="E60" s="17">
        <v>11955</v>
      </c>
    </row>
    <row r="61" spans="2:5" x14ac:dyDescent="0.25">
      <c r="B61">
        <v>2006</v>
      </c>
      <c r="C61" s="10" t="s">
        <v>25</v>
      </c>
      <c r="D61" s="11" t="s">
        <v>18</v>
      </c>
      <c r="E61" s="16">
        <v>2052708</v>
      </c>
    </row>
    <row r="62" spans="2:5" x14ac:dyDescent="0.25">
      <c r="B62">
        <v>2006</v>
      </c>
      <c r="C62" s="10" t="s">
        <v>25</v>
      </c>
      <c r="D62" s="12" t="s">
        <v>19</v>
      </c>
      <c r="E62" s="16">
        <v>1903192</v>
      </c>
    </row>
    <row r="63" spans="2:5" x14ac:dyDescent="0.25">
      <c r="B63">
        <v>2006</v>
      </c>
      <c r="C63" s="10" t="s">
        <v>25</v>
      </c>
      <c r="D63" s="11" t="s">
        <v>20</v>
      </c>
      <c r="E63" s="17">
        <v>142982</v>
      </c>
    </row>
    <row r="64" spans="2:5" x14ac:dyDescent="0.25">
      <c r="B64">
        <v>2006</v>
      </c>
      <c r="C64" s="10" t="s">
        <v>26</v>
      </c>
      <c r="D64" s="11" t="s">
        <v>18</v>
      </c>
      <c r="E64" s="16">
        <v>4771399</v>
      </c>
    </row>
    <row r="65" spans="2:6" x14ac:dyDescent="0.25">
      <c r="B65">
        <v>2006</v>
      </c>
      <c r="C65" s="10" t="s">
        <v>26</v>
      </c>
      <c r="D65" s="12" t="s">
        <v>19</v>
      </c>
      <c r="E65" s="16">
        <v>3642849</v>
      </c>
    </row>
    <row r="66" spans="2:6" x14ac:dyDescent="0.25">
      <c r="B66">
        <v>2006</v>
      </c>
      <c r="C66" s="10" t="s">
        <v>26</v>
      </c>
      <c r="D66" s="11" t="s">
        <v>20</v>
      </c>
      <c r="E66" s="16">
        <v>1123057</v>
      </c>
      <c r="F66" s="15">
        <f>SUM(E46,E49,E52,E55,E58,E61,E64)</f>
        <v>47400159</v>
      </c>
    </row>
    <row r="67" spans="2:6" x14ac:dyDescent="0.25">
      <c r="B67">
        <v>2007</v>
      </c>
      <c r="C67" s="10" t="s">
        <v>17</v>
      </c>
      <c r="D67" s="11" t="s">
        <v>18</v>
      </c>
      <c r="E67" s="16">
        <v>14530138</v>
      </c>
    </row>
    <row r="68" spans="2:6" x14ac:dyDescent="0.25">
      <c r="B68">
        <v>2007</v>
      </c>
      <c r="C68" s="10" t="s">
        <v>17</v>
      </c>
      <c r="D68" s="12" t="s">
        <v>19</v>
      </c>
      <c r="E68" s="16">
        <v>13326265</v>
      </c>
    </row>
    <row r="69" spans="2:6" x14ac:dyDescent="0.25">
      <c r="B69">
        <v>2007</v>
      </c>
      <c r="C69" s="10" t="s">
        <v>17</v>
      </c>
      <c r="D69" s="11" t="s">
        <v>20</v>
      </c>
      <c r="E69" s="16">
        <v>1131764</v>
      </c>
    </row>
    <row r="70" spans="2:6" x14ac:dyDescent="0.25">
      <c r="B70">
        <v>2007</v>
      </c>
      <c r="C70" s="10" t="s">
        <v>21</v>
      </c>
      <c r="D70" s="11" t="s">
        <v>18</v>
      </c>
      <c r="E70" s="16">
        <v>5899063</v>
      </c>
    </row>
    <row r="71" spans="2:6" x14ac:dyDescent="0.25">
      <c r="B71">
        <v>2007</v>
      </c>
      <c r="C71" s="10" t="s">
        <v>21</v>
      </c>
      <c r="D71" s="12" t="s">
        <v>19</v>
      </c>
      <c r="E71" s="16">
        <v>4896785</v>
      </c>
    </row>
    <row r="72" spans="2:6" x14ac:dyDescent="0.25">
      <c r="B72">
        <v>2007</v>
      </c>
      <c r="C72" s="10" t="s">
        <v>21</v>
      </c>
      <c r="D72" s="11" t="s">
        <v>20</v>
      </c>
      <c r="E72" s="16">
        <v>1009311</v>
      </c>
    </row>
    <row r="73" spans="2:6" x14ac:dyDescent="0.25">
      <c r="B73">
        <v>2007</v>
      </c>
      <c r="C73" s="10" t="s">
        <v>22</v>
      </c>
      <c r="D73" s="11" t="s">
        <v>18</v>
      </c>
      <c r="E73" s="16">
        <v>6979390</v>
      </c>
    </row>
    <row r="74" spans="2:6" x14ac:dyDescent="0.25">
      <c r="B74">
        <v>2007</v>
      </c>
      <c r="C74" s="10" t="s">
        <v>22</v>
      </c>
      <c r="D74" s="12" t="s">
        <v>19</v>
      </c>
      <c r="E74" s="16">
        <v>4859113</v>
      </c>
    </row>
    <row r="75" spans="2:6" x14ac:dyDescent="0.25">
      <c r="B75">
        <v>2007</v>
      </c>
      <c r="C75" s="10" t="s">
        <v>22</v>
      </c>
      <c r="D75" s="11" t="s">
        <v>20</v>
      </c>
      <c r="E75" s="16">
        <v>2110091</v>
      </c>
    </row>
    <row r="76" spans="2:6" x14ac:dyDescent="0.25">
      <c r="B76">
        <v>2007</v>
      </c>
      <c r="C76" s="10" t="s">
        <v>23</v>
      </c>
      <c r="D76" s="11" t="s">
        <v>18</v>
      </c>
      <c r="E76" s="16">
        <v>5651691</v>
      </c>
    </row>
    <row r="77" spans="2:6" x14ac:dyDescent="0.25">
      <c r="B77">
        <v>2007</v>
      </c>
      <c r="C77" s="10" t="s">
        <v>23</v>
      </c>
      <c r="D77" s="12" t="s">
        <v>19</v>
      </c>
      <c r="E77" s="16">
        <v>5210511</v>
      </c>
    </row>
    <row r="78" spans="2:6" x14ac:dyDescent="0.25">
      <c r="B78">
        <v>2007</v>
      </c>
      <c r="C78" s="10" t="s">
        <v>23</v>
      </c>
      <c r="D78" s="11" t="s">
        <v>20</v>
      </c>
      <c r="E78" s="17">
        <v>445285</v>
      </c>
    </row>
    <row r="79" spans="2:6" x14ac:dyDescent="0.25">
      <c r="B79">
        <v>2007</v>
      </c>
      <c r="C79" s="10" t="s">
        <v>24</v>
      </c>
      <c r="D79" s="11" t="s">
        <v>18</v>
      </c>
      <c r="E79" s="16">
        <v>8372585</v>
      </c>
    </row>
    <row r="80" spans="2:6" x14ac:dyDescent="0.25">
      <c r="B80">
        <v>2007</v>
      </c>
      <c r="C80" s="10" t="s">
        <v>24</v>
      </c>
      <c r="D80" s="12" t="s">
        <v>19</v>
      </c>
      <c r="E80" s="16">
        <v>8087544</v>
      </c>
    </row>
    <row r="81" spans="2:6" x14ac:dyDescent="0.25">
      <c r="B81">
        <v>2007</v>
      </c>
      <c r="C81" s="10" t="s">
        <v>24</v>
      </c>
      <c r="D81" s="11" t="s">
        <v>20</v>
      </c>
      <c r="E81" s="17">
        <v>178598</v>
      </c>
    </row>
    <row r="82" spans="2:6" x14ac:dyDescent="0.25">
      <c r="B82">
        <v>2007</v>
      </c>
      <c r="C82" s="10" t="s">
        <v>25</v>
      </c>
      <c r="D82" s="11" t="s">
        <v>18</v>
      </c>
      <c r="E82" s="16">
        <v>2098060</v>
      </c>
    </row>
    <row r="83" spans="2:6" x14ac:dyDescent="0.25">
      <c r="B83">
        <v>2007</v>
      </c>
      <c r="C83" s="10" t="s">
        <v>25</v>
      </c>
      <c r="D83" s="12" t="s">
        <v>19</v>
      </c>
      <c r="E83" s="16">
        <v>1900412</v>
      </c>
    </row>
    <row r="84" spans="2:6" x14ac:dyDescent="0.25">
      <c r="B84">
        <v>2007</v>
      </c>
      <c r="C84" s="10" t="s">
        <v>25</v>
      </c>
      <c r="D84" s="11" t="s">
        <v>20</v>
      </c>
      <c r="E84" s="17">
        <v>200418</v>
      </c>
    </row>
    <row r="85" spans="2:6" x14ac:dyDescent="0.25">
      <c r="B85">
        <v>2007</v>
      </c>
      <c r="C85" s="10" t="s">
        <v>26</v>
      </c>
      <c r="D85" s="11" t="s">
        <v>18</v>
      </c>
      <c r="E85" s="16">
        <v>5724953</v>
      </c>
    </row>
    <row r="86" spans="2:6" x14ac:dyDescent="0.25">
      <c r="B86">
        <v>2007</v>
      </c>
      <c r="C86" s="10" t="s">
        <v>26</v>
      </c>
      <c r="D86" s="12" t="s">
        <v>19</v>
      </c>
      <c r="E86" s="16">
        <v>4175370</v>
      </c>
    </row>
    <row r="87" spans="2:6" x14ac:dyDescent="0.25">
      <c r="B87">
        <v>2007</v>
      </c>
      <c r="C87" s="10" t="s">
        <v>26</v>
      </c>
      <c r="D87" s="11" t="s">
        <v>20</v>
      </c>
      <c r="E87" s="16">
        <v>1544375</v>
      </c>
      <c r="F87" s="15">
        <f>SUM(E67,E70,E73,E76,E79,E82,E85)</f>
        <v>49255880</v>
      </c>
    </row>
    <row r="88" spans="2:6" x14ac:dyDescent="0.25">
      <c r="B88">
        <v>2008</v>
      </c>
      <c r="C88" s="10" t="s">
        <v>17</v>
      </c>
      <c r="D88" s="11" t="s">
        <v>18</v>
      </c>
      <c r="E88" s="16">
        <v>14617695</v>
      </c>
    </row>
    <row r="89" spans="2:6" x14ac:dyDescent="0.25">
      <c r="B89">
        <v>2008</v>
      </c>
      <c r="C89" s="10" t="s">
        <v>17</v>
      </c>
      <c r="D89" s="12" t="s">
        <v>19</v>
      </c>
      <c r="E89" s="16">
        <v>12613748</v>
      </c>
    </row>
    <row r="90" spans="2:6" x14ac:dyDescent="0.25">
      <c r="B90">
        <v>2008</v>
      </c>
      <c r="C90" s="10" t="s">
        <v>17</v>
      </c>
      <c r="D90" s="11" t="s">
        <v>20</v>
      </c>
      <c r="E90" s="16">
        <v>2018914</v>
      </c>
    </row>
    <row r="91" spans="2:6" x14ac:dyDescent="0.25">
      <c r="B91">
        <v>2008</v>
      </c>
      <c r="C91" s="10" t="s">
        <v>21</v>
      </c>
      <c r="D91" s="11" t="s">
        <v>18</v>
      </c>
      <c r="E91" s="16">
        <v>5731892</v>
      </c>
    </row>
    <row r="92" spans="2:6" x14ac:dyDescent="0.25">
      <c r="B92">
        <v>2008</v>
      </c>
      <c r="C92" s="10" t="s">
        <v>21</v>
      </c>
      <c r="D92" s="12" t="s">
        <v>19</v>
      </c>
      <c r="E92" s="16">
        <v>4518365</v>
      </c>
    </row>
    <row r="93" spans="2:6" x14ac:dyDescent="0.25">
      <c r="B93">
        <v>2008</v>
      </c>
      <c r="C93" s="10" t="s">
        <v>21</v>
      </c>
      <c r="D93" s="11" t="s">
        <v>20</v>
      </c>
      <c r="E93" s="16">
        <v>1178321</v>
      </c>
    </row>
    <row r="94" spans="2:6" x14ac:dyDescent="0.25">
      <c r="B94">
        <v>2008</v>
      </c>
      <c r="C94" s="10" t="s">
        <v>22</v>
      </c>
      <c r="D94" s="11" t="s">
        <v>18</v>
      </c>
      <c r="E94" s="16">
        <v>8404451</v>
      </c>
    </row>
    <row r="95" spans="2:6" x14ac:dyDescent="0.25">
      <c r="B95">
        <v>2008</v>
      </c>
      <c r="C95" s="10" t="s">
        <v>22</v>
      </c>
      <c r="D95" s="12" t="s">
        <v>19</v>
      </c>
      <c r="E95" s="16">
        <v>5343098</v>
      </c>
    </row>
    <row r="96" spans="2:6" x14ac:dyDescent="0.25">
      <c r="B96">
        <v>2008</v>
      </c>
      <c r="C96" s="10" t="s">
        <v>22</v>
      </c>
      <c r="D96" s="11" t="s">
        <v>20</v>
      </c>
      <c r="E96" s="16">
        <v>2946637</v>
      </c>
    </row>
    <row r="97" spans="2:6" x14ac:dyDescent="0.25">
      <c r="B97">
        <v>2008</v>
      </c>
      <c r="C97" s="10" t="s">
        <v>23</v>
      </c>
      <c r="D97" s="11" t="s">
        <v>18</v>
      </c>
      <c r="E97" s="16">
        <v>5788989</v>
      </c>
    </row>
    <row r="98" spans="2:6" x14ac:dyDescent="0.25">
      <c r="B98">
        <v>2008</v>
      </c>
      <c r="C98" s="10" t="s">
        <v>23</v>
      </c>
      <c r="D98" s="12" t="s">
        <v>19</v>
      </c>
      <c r="E98" s="16">
        <v>4739195</v>
      </c>
    </row>
    <row r="99" spans="2:6" x14ac:dyDescent="0.25">
      <c r="B99">
        <v>2008</v>
      </c>
      <c r="C99" s="10" t="s">
        <v>23</v>
      </c>
      <c r="D99" s="11" t="s">
        <v>20</v>
      </c>
      <c r="E99" s="17">
        <v>1034396</v>
      </c>
    </row>
    <row r="100" spans="2:6" x14ac:dyDescent="0.25">
      <c r="B100">
        <v>2008</v>
      </c>
      <c r="C100" s="10" t="s">
        <v>24</v>
      </c>
      <c r="D100" s="11" t="s">
        <v>18</v>
      </c>
      <c r="E100" s="16">
        <v>8515963</v>
      </c>
    </row>
    <row r="101" spans="2:6" x14ac:dyDescent="0.25">
      <c r="B101">
        <v>2008</v>
      </c>
      <c r="C101" s="10" t="s">
        <v>24</v>
      </c>
      <c r="D101" s="12" t="s">
        <v>19</v>
      </c>
      <c r="E101" s="16">
        <v>7863210</v>
      </c>
    </row>
    <row r="102" spans="2:6" x14ac:dyDescent="0.25">
      <c r="B102">
        <v>2008</v>
      </c>
      <c r="C102" s="10" t="s">
        <v>24</v>
      </c>
      <c r="D102" s="11" t="s">
        <v>20</v>
      </c>
      <c r="E102" s="17">
        <v>525575</v>
      </c>
    </row>
    <row r="103" spans="2:6" x14ac:dyDescent="0.25">
      <c r="B103">
        <v>2008</v>
      </c>
      <c r="C103" s="10" t="s">
        <v>25</v>
      </c>
      <c r="D103" s="11" t="s">
        <v>18</v>
      </c>
      <c r="E103" s="16">
        <v>2447258</v>
      </c>
    </row>
    <row r="104" spans="2:6" x14ac:dyDescent="0.25">
      <c r="B104">
        <v>2008</v>
      </c>
      <c r="C104" s="10" t="s">
        <v>25</v>
      </c>
      <c r="D104" s="12" t="s">
        <v>19</v>
      </c>
      <c r="E104" s="16">
        <v>1984972</v>
      </c>
    </row>
    <row r="105" spans="2:6" x14ac:dyDescent="0.25">
      <c r="B105">
        <v>2008</v>
      </c>
      <c r="C105" s="10" t="s">
        <v>25</v>
      </c>
      <c r="D105" s="11" t="s">
        <v>20</v>
      </c>
      <c r="E105" s="17">
        <v>449544</v>
      </c>
    </row>
    <row r="106" spans="2:6" x14ac:dyDescent="0.25">
      <c r="B106">
        <v>2008</v>
      </c>
      <c r="C106" s="10" t="s">
        <v>26</v>
      </c>
      <c r="D106" s="11" t="s">
        <v>18</v>
      </c>
      <c r="E106" s="16">
        <v>5925621</v>
      </c>
    </row>
    <row r="107" spans="2:6" x14ac:dyDescent="0.25">
      <c r="B107">
        <v>2008</v>
      </c>
      <c r="C107" s="10" t="s">
        <v>26</v>
      </c>
      <c r="D107" s="12" t="s">
        <v>19</v>
      </c>
      <c r="E107" s="16">
        <v>3511419</v>
      </c>
    </row>
    <row r="108" spans="2:6" x14ac:dyDescent="0.25">
      <c r="B108">
        <v>2008</v>
      </c>
      <c r="C108" s="10" t="s">
        <v>26</v>
      </c>
      <c r="D108" s="11" t="s">
        <v>20</v>
      </c>
      <c r="E108" s="16">
        <v>2431275</v>
      </c>
      <c r="F108" s="15">
        <f>SUM(E88,E91,E94,E97,E100,E103,E106)</f>
        <v>51431869</v>
      </c>
    </row>
    <row r="109" spans="2:6" x14ac:dyDescent="0.25">
      <c r="B109">
        <v>2009</v>
      </c>
      <c r="C109" s="10" t="s">
        <v>17</v>
      </c>
      <c r="D109" s="11" t="s">
        <v>18</v>
      </c>
      <c r="E109" s="16">
        <v>14564083</v>
      </c>
    </row>
    <row r="110" spans="2:6" x14ac:dyDescent="0.25">
      <c r="B110">
        <v>2009</v>
      </c>
      <c r="C110" s="10" t="s">
        <v>17</v>
      </c>
      <c r="D110" s="12" t="s">
        <v>19</v>
      </c>
      <c r="E110" s="16">
        <v>11098131</v>
      </c>
    </row>
    <row r="111" spans="2:6" x14ac:dyDescent="0.25">
      <c r="B111">
        <v>2009</v>
      </c>
      <c r="C111" s="10" t="s">
        <v>17</v>
      </c>
      <c r="D111" s="11" t="s">
        <v>20</v>
      </c>
      <c r="E111" s="16">
        <v>3524318</v>
      </c>
    </row>
    <row r="112" spans="2:6" x14ac:dyDescent="0.25">
      <c r="B112">
        <v>2009</v>
      </c>
      <c r="C112" s="10" t="s">
        <v>21</v>
      </c>
      <c r="D112" s="11" t="s">
        <v>18</v>
      </c>
      <c r="E112" s="16">
        <v>5471359</v>
      </c>
    </row>
    <row r="113" spans="2:5" x14ac:dyDescent="0.25">
      <c r="B113">
        <v>2009</v>
      </c>
      <c r="C113" s="10" t="s">
        <v>21</v>
      </c>
      <c r="D113" s="12" t="s">
        <v>19</v>
      </c>
      <c r="E113" s="16">
        <v>3810954</v>
      </c>
    </row>
    <row r="114" spans="2:5" x14ac:dyDescent="0.25">
      <c r="B114">
        <v>2009</v>
      </c>
      <c r="C114" s="10" t="s">
        <v>21</v>
      </c>
      <c r="D114" s="11" t="s">
        <v>20</v>
      </c>
      <c r="E114" s="16">
        <v>1689113</v>
      </c>
    </row>
    <row r="115" spans="2:5" x14ac:dyDescent="0.25">
      <c r="B115">
        <v>2009</v>
      </c>
      <c r="C115" s="10" t="s">
        <v>22</v>
      </c>
      <c r="D115" s="11" t="s">
        <v>18</v>
      </c>
      <c r="E115" s="16">
        <v>9493344</v>
      </c>
    </row>
    <row r="116" spans="2:5" x14ac:dyDescent="0.25">
      <c r="B116">
        <v>2009</v>
      </c>
      <c r="C116" s="10" t="s">
        <v>22</v>
      </c>
      <c r="D116" s="12" t="s">
        <v>19</v>
      </c>
      <c r="E116" s="16">
        <v>5319297</v>
      </c>
    </row>
    <row r="117" spans="2:5" x14ac:dyDescent="0.25">
      <c r="B117">
        <v>2009</v>
      </c>
      <c r="C117" s="10" t="s">
        <v>22</v>
      </c>
      <c r="D117" s="11" t="s">
        <v>20</v>
      </c>
      <c r="E117" s="16">
        <v>4205572</v>
      </c>
    </row>
    <row r="118" spans="2:5" x14ac:dyDescent="0.25">
      <c r="B118">
        <v>2009</v>
      </c>
      <c r="C118" s="10" t="s">
        <v>23</v>
      </c>
      <c r="D118" s="11" t="s">
        <v>18</v>
      </c>
      <c r="E118" s="16">
        <v>6484428</v>
      </c>
    </row>
    <row r="119" spans="2:5" x14ac:dyDescent="0.25">
      <c r="B119">
        <v>2009</v>
      </c>
      <c r="C119" s="10" t="s">
        <v>23</v>
      </c>
      <c r="D119" s="12" t="s">
        <v>19</v>
      </c>
      <c r="E119" s="16">
        <v>5745677</v>
      </c>
    </row>
    <row r="120" spans="2:5" x14ac:dyDescent="0.25">
      <c r="B120">
        <v>2009</v>
      </c>
      <c r="C120" s="10" t="s">
        <v>23</v>
      </c>
      <c r="D120" s="11" t="s">
        <v>20</v>
      </c>
      <c r="E120" s="16">
        <v>782298</v>
      </c>
    </row>
    <row r="121" spans="2:5" x14ac:dyDescent="0.25">
      <c r="B121">
        <v>2009</v>
      </c>
      <c r="C121" s="10" t="s">
        <v>24</v>
      </c>
      <c r="D121" s="11" t="s">
        <v>18</v>
      </c>
      <c r="E121" s="16">
        <v>8418122</v>
      </c>
    </row>
    <row r="122" spans="2:5" x14ac:dyDescent="0.25">
      <c r="B122">
        <v>2009</v>
      </c>
      <c r="C122" s="10" t="s">
        <v>24</v>
      </c>
      <c r="D122" s="12" t="s">
        <v>19</v>
      </c>
      <c r="E122" s="16">
        <v>7761623</v>
      </c>
    </row>
    <row r="123" spans="2:5" x14ac:dyDescent="0.25">
      <c r="B123">
        <v>2009</v>
      </c>
      <c r="C123" s="10" t="s">
        <v>24</v>
      </c>
      <c r="D123" s="11" t="s">
        <v>20</v>
      </c>
      <c r="E123" s="17">
        <v>5389</v>
      </c>
    </row>
    <row r="124" spans="2:5" x14ac:dyDescent="0.25">
      <c r="B124">
        <v>2009</v>
      </c>
      <c r="C124" s="10" t="s">
        <v>25</v>
      </c>
      <c r="D124" s="11" t="s">
        <v>18</v>
      </c>
      <c r="E124" s="16">
        <v>2898275</v>
      </c>
    </row>
    <row r="125" spans="2:5" x14ac:dyDescent="0.25">
      <c r="B125">
        <v>2009</v>
      </c>
      <c r="C125" s="10" t="s">
        <v>25</v>
      </c>
      <c r="D125" s="12" t="s">
        <v>19</v>
      </c>
      <c r="E125" s="16">
        <v>2488236</v>
      </c>
    </row>
    <row r="126" spans="2:5" x14ac:dyDescent="0.25">
      <c r="B126">
        <v>2009</v>
      </c>
      <c r="C126" s="10" t="s">
        <v>25</v>
      </c>
      <c r="D126" s="11" t="s">
        <v>20</v>
      </c>
      <c r="E126" s="17">
        <v>424625</v>
      </c>
    </row>
    <row r="127" spans="2:5" x14ac:dyDescent="0.25">
      <c r="B127">
        <v>2009</v>
      </c>
      <c r="C127" s="10" t="s">
        <v>26</v>
      </c>
      <c r="D127" s="11" t="s">
        <v>18</v>
      </c>
      <c r="E127" s="16">
        <v>6643147</v>
      </c>
    </row>
    <row r="128" spans="2:5" x14ac:dyDescent="0.25">
      <c r="B128">
        <v>2009</v>
      </c>
      <c r="C128" s="10" t="s">
        <v>26</v>
      </c>
      <c r="D128" s="12" t="s">
        <v>19</v>
      </c>
      <c r="E128" s="16">
        <v>3762319</v>
      </c>
    </row>
    <row r="129" spans="2:12" x14ac:dyDescent="0.25">
      <c r="B129">
        <v>2009</v>
      </c>
      <c r="C129" s="10" t="s">
        <v>26</v>
      </c>
      <c r="D129" s="11" t="s">
        <v>20</v>
      </c>
      <c r="E129" s="16">
        <v>2862712</v>
      </c>
      <c r="F129" s="15">
        <f>SUM(E109,E112,E115,E118,E121,E124,E127)</f>
        <v>53972758</v>
      </c>
    </row>
    <row r="130" spans="2:12" x14ac:dyDescent="0.25">
      <c r="B130">
        <v>2010</v>
      </c>
      <c r="C130" s="10" t="s">
        <v>17</v>
      </c>
      <c r="D130" s="11" t="s">
        <v>18</v>
      </c>
      <c r="E130" s="55">
        <v>15592653</v>
      </c>
    </row>
    <row r="131" spans="2:12" x14ac:dyDescent="0.25">
      <c r="B131">
        <v>2010</v>
      </c>
      <c r="C131" s="10" t="s">
        <v>17</v>
      </c>
      <c r="D131" s="12" t="s">
        <v>19</v>
      </c>
      <c r="E131" s="55">
        <v>12606805</v>
      </c>
    </row>
    <row r="132" spans="2:12" ht="18" x14ac:dyDescent="0.25">
      <c r="B132">
        <v>2010</v>
      </c>
      <c r="C132" s="10" t="s">
        <v>17</v>
      </c>
      <c r="D132" s="11" t="s">
        <v>20</v>
      </c>
      <c r="E132" s="55">
        <v>2982927</v>
      </c>
      <c r="I132" s="52">
        <v>2009</v>
      </c>
      <c r="J132" s="11" t="s">
        <v>35</v>
      </c>
      <c r="K132" s="12" t="s">
        <v>36</v>
      </c>
      <c r="L132" s="53" t="s">
        <v>37</v>
      </c>
    </row>
    <row r="133" spans="2:12" x14ac:dyDescent="0.25">
      <c r="B133">
        <v>2010</v>
      </c>
      <c r="C133" s="10" t="s">
        <v>21</v>
      </c>
      <c r="D133" s="11" t="s">
        <v>18</v>
      </c>
      <c r="E133" s="55">
        <v>5802326</v>
      </c>
      <c r="I133" s="10" t="s">
        <v>17</v>
      </c>
      <c r="J133" s="55">
        <v>14564083</v>
      </c>
      <c r="K133" s="55">
        <v>11098131</v>
      </c>
      <c r="L133" s="55">
        <v>3524318</v>
      </c>
    </row>
    <row r="134" spans="2:12" x14ac:dyDescent="0.25">
      <c r="B134">
        <v>2010</v>
      </c>
      <c r="C134" s="10" t="s">
        <v>21</v>
      </c>
      <c r="D134" s="12" t="s">
        <v>19</v>
      </c>
      <c r="E134" s="55">
        <v>4090348</v>
      </c>
      <c r="I134" s="10" t="s">
        <v>21</v>
      </c>
      <c r="J134" s="55">
        <v>5471359</v>
      </c>
      <c r="K134" s="55">
        <v>3810954</v>
      </c>
      <c r="L134" s="55">
        <v>1689113</v>
      </c>
    </row>
    <row r="135" spans="2:12" x14ac:dyDescent="0.25">
      <c r="B135">
        <v>2010</v>
      </c>
      <c r="C135" s="10" t="s">
        <v>21</v>
      </c>
      <c r="D135" s="11" t="s">
        <v>20</v>
      </c>
      <c r="E135" s="55">
        <v>1681024</v>
      </c>
      <c r="I135" s="10" t="s">
        <v>22</v>
      </c>
      <c r="J135" s="55">
        <v>9493344</v>
      </c>
      <c r="K135" s="55">
        <v>5319297</v>
      </c>
      <c r="L135" s="55">
        <v>4205572</v>
      </c>
    </row>
    <row r="136" spans="2:12" x14ac:dyDescent="0.25">
      <c r="B136">
        <v>2010</v>
      </c>
      <c r="C136" s="10" t="s">
        <v>22</v>
      </c>
      <c r="D136" s="11" t="s">
        <v>18</v>
      </c>
      <c r="E136" s="55">
        <v>13019554</v>
      </c>
      <c r="I136" s="10" t="s">
        <v>23</v>
      </c>
      <c r="J136" s="55">
        <v>6484428</v>
      </c>
      <c r="K136" s="55">
        <v>5745677</v>
      </c>
      <c r="L136" s="56">
        <v>782298</v>
      </c>
    </row>
    <row r="137" spans="2:12" x14ac:dyDescent="0.25">
      <c r="B137">
        <v>2010</v>
      </c>
      <c r="C137" s="10" t="s">
        <v>22</v>
      </c>
      <c r="D137" s="12" t="s">
        <v>19</v>
      </c>
      <c r="E137" s="55">
        <v>6731415</v>
      </c>
      <c r="I137" s="10" t="s">
        <v>24</v>
      </c>
      <c r="J137" s="55">
        <v>8418122</v>
      </c>
      <c r="K137" s="55">
        <v>7761623</v>
      </c>
      <c r="L137" s="56">
        <v>5389</v>
      </c>
    </row>
    <row r="138" spans="2:12" x14ac:dyDescent="0.25">
      <c r="B138">
        <v>2010</v>
      </c>
      <c r="C138" s="10" t="s">
        <v>22</v>
      </c>
      <c r="D138" s="11" t="s">
        <v>20</v>
      </c>
      <c r="E138" s="55">
        <v>6312445</v>
      </c>
      <c r="I138" s="10" t="s">
        <v>25</v>
      </c>
      <c r="J138" s="55">
        <v>2898275</v>
      </c>
      <c r="K138" s="55">
        <v>2488236</v>
      </c>
      <c r="L138" s="56">
        <v>424625</v>
      </c>
    </row>
    <row r="139" spans="2:12" x14ac:dyDescent="0.25">
      <c r="B139">
        <v>2010</v>
      </c>
      <c r="C139" s="10" t="s">
        <v>23</v>
      </c>
      <c r="D139" s="11" t="s">
        <v>18</v>
      </c>
      <c r="E139" s="55">
        <v>7874410</v>
      </c>
      <c r="I139" s="10" t="s">
        <v>38</v>
      </c>
      <c r="J139" s="55">
        <v>6643147</v>
      </c>
      <c r="K139" s="55">
        <v>3762319</v>
      </c>
      <c r="L139" s="55">
        <v>2862712</v>
      </c>
    </row>
    <row r="140" spans="2:12" x14ac:dyDescent="0.25">
      <c r="B140">
        <v>2010</v>
      </c>
      <c r="C140" s="10" t="s">
        <v>23</v>
      </c>
      <c r="D140" s="12" t="s">
        <v>19</v>
      </c>
      <c r="E140" s="55">
        <v>7018898</v>
      </c>
      <c r="I140" s="54" t="s">
        <v>39</v>
      </c>
      <c r="J140" s="57">
        <v>53972758</v>
      </c>
      <c r="K140" s="57">
        <v>39986237</v>
      </c>
      <c r="L140" s="58">
        <v>14027538</v>
      </c>
    </row>
    <row r="141" spans="2:12" x14ac:dyDescent="0.25">
      <c r="B141">
        <v>2010</v>
      </c>
      <c r="C141" s="10" t="s">
        <v>23</v>
      </c>
      <c r="D141" s="11" t="s">
        <v>20</v>
      </c>
      <c r="E141" s="56">
        <v>954185</v>
      </c>
    </row>
    <row r="142" spans="2:12" x14ac:dyDescent="0.25">
      <c r="B142">
        <v>2010</v>
      </c>
      <c r="C142" s="10" t="s">
        <v>24</v>
      </c>
      <c r="D142" s="11" t="s">
        <v>18</v>
      </c>
      <c r="E142" s="55">
        <v>9882904</v>
      </c>
    </row>
    <row r="143" spans="2:12" x14ac:dyDescent="0.25">
      <c r="B143">
        <v>2010</v>
      </c>
      <c r="C143" s="10" t="s">
        <v>24</v>
      </c>
      <c r="D143" s="12" t="s">
        <v>19</v>
      </c>
      <c r="E143" s="55">
        <v>9518872</v>
      </c>
    </row>
    <row r="144" spans="2:12" x14ac:dyDescent="0.25">
      <c r="B144">
        <v>2010</v>
      </c>
      <c r="C144" s="10" t="s">
        <v>24</v>
      </c>
      <c r="D144" s="11" t="s">
        <v>20</v>
      </c>
      <c r="E144" s="56">
        <v>325191</v>
      </c>
    </row>
    <row r="145" spans="2:6" x14ac:dyDescent="0.25">
      <c r="B145">
        <v>2010</v>
      </c>
      <c r="C145" s="10" t="s">
        <v>25</v>
      </c>
      <c r="D145" s="11" t="s">
        <v>18</v>
      </c>
      <c r="E145" s="55">
        <v>3603509</v>
      </c>
    </row>
    <row r="146" spans="2:6" x14ac:dyDescent="0.25">
      <c r="B146">
        <v>2010</v>
      </c>
      <c r="C146" s="10" t="s">
        <v>25</v>
      </c>
      <c r="D146" s="12" t="s">
        <v>19</v>
      </c>
      <c r="E146" s="55">
        <v>3362483</v>
      </c>
    </row>
    <row r="147" spans="2:6" x14ac:dyDescent="0.25">
      <c r="B147">
        <v>2010</v>
      </c>
      <c r="C147" s="10" t="s">
        <v>25</v>
      </c>
      <c r="D147" s="11" t="s">
        <v>20</v>
      </c>
      <c r="E147" s="56">
        <v>234222</v>
      </c>
    </row>
    <row r="148" spans="2:6" x14ac:dyDescent="0.25">
      <c r="B148">
        <v>2010</v>
      </c>
      <c r="C148" s="10" t="s">
        <v>26</v>
      </c>
      <c r="D148" s="11" t="s">
        <v>18</v>
      </c>
      <c r="E148" s="55">
        <v>6961920</v>
      </c>
    </row>
    <row r="149" spans="2:6" x14ac:dyDescent="0.25">
      <c r="B149">
        <v>2010</v>
      </c>
      <c r="C149" s="10" t="s">
        <v>26</v>
      </c>
      <c r="D149" s="12" t="s">
        <v>19</v>
      </c>
      <c r="E149" s="55">
        <v>4391179</v>
      </c>
    </row>
    <row r="150" spans="2:6" x14ac:dyDescent="0.25">
      <c r="B150">
        <v>2010</v>
      </c>
      <c r="C150" s="10" t="s">
        <v>26</v>
      </c>
      <c r="D150" s="11" t="s">
        <v>20</v>
      </c>
      <c r="E150" s="55">
        <v>2573005</v>
      </c>
      <c r="F150" s="15">
        <f>SUM(E130,E133,E136,E139,E142,E145,E148)</f>
        <v>62737276</v>
      </c>
    </row>
    <row r="151" spans="2:6" x14ac:dyDescent="0.25">
      <c r="B151">
        <v>2011</v>
      </c>
      <c r="C151" s="10" t="s">
        <v>17</v>
      </c>
      <c r="D151" s="11" t="s">
        <v>18</v>
      </c>
      <c r="E151" s="16">
        <v>15672311</v>
      </c>
    </row>
    <row r="152" spans="2:6" x14ac:dyDescent="0.25">
      <c r="B152">
        <v>2011</v>
      </c>
      <c r="C152" s="10" t="s">
        <v>17</v>
      </c>
      <c r="D152" s="12" t="s">
        <v>19</v>
      </c>
      <c r="E152" s="16">
        <v>13451386</v>
      </c>
    </row>
    <row r="153" spans="2:6" x14ac:dyDescent="0.25">
      <c r="B153">
        <v>2011</v>
      </c>
      <c r="C153" s="10" t="s">
        <v>17</v>
      </c>
      <c r="D153" s="11" t="s">
        <v>20</v>
      </c>
      <c r="E153" s="16">
        <v>2156719</v>
      </c>
    </row>
    <row r="154" spans="2:6" x14ac:dyDescent="0.25">
      <c r="B154">
        <v>2011</v>
      </c>
      <c r="C154" s="10" t="s">
        <v>21</v>
      </c>
      <c r="D154" s="11" t="s">
        <v>18</v>
      </c>
      <c r="E154" s="16">
        <v>5844630</v>
      </c>
    </row>
    <row r="155" spans="2:6" x14ac:dyDescent="0.25">
      <c r="B155">
        <v>2011</v>
      </c>
      <c r="C155" s="10" t="s">
        <v>21</v>
      </c>
      <c r="D155" s="12" t="s">
        <v>19</v>
      </c>
      <c r="E155" s="16">
        <v>4685980</v>
      </c>
    </row>
    <row r="156" spans="2:6" x14ac:dyDescent="0.25">
      <c r="B156">
        <v>2011</v>
      </c>
      <c r="C156" s="10" t="s">
        <v>21</v>
      </c>
      <c r="D156" s="11" t="s">
        <v>20</v>
      </c>
      <c r="E156" s="16">
        <v>1176209</v>
      </c>
    </row>
    <row r="157" spans="2:6" x14ac:dyDescent="0.25">
      <c r="B157">
        <v>2011</v>
      </c>
      <c r="C157" s="10" t="s">
        <v>22</v>
      </c>
      <c r="D157" s="11" t="s">
        <v>18</v>
      </c>
      <c r="E157" s="16">
        <v>13326287</v>
      </c>
    </row>
    <row r="158" spans="2:6" x14ac:dyDescent="0.25">
      <c r="B158">
        <v>2011</v>
      </c>
      <c r="C158" s="10" t="s">
        <v>22</v>
      </c>
      <c r="D158" s="12" t="s">
        <v>19</v>
      </c>
      <c r="E158" s="16">
        <v>8122096</v>
      </c>
    </row>
    <row r="159" spans="2:6" x14ac:dyDescent="0.25">
      <c r="B159">
        <v>2011</v>
      </c>
      <c r="C159" s="10" t="s">
        <v>22</v>
      </c>
      <c r="D159" s="11" t="s">
        <v>20</v>
      </c>
      <c r="E159" s="16">
        <v>5128314</v>
      </c>
    </row>
    <row r="160" spans="2:6" x14ac:dyDescent="0.25">
      <c r="B160">
        <v>2011</v>
      </c>
      <c r="C160" s="10" t="s">
        <v>23</v>
      </c>
      <c r="D160" s="11" t="s">
        <v>18</v>
      </c>
      <c r="E160" s="16">
        <v>8309244</v>
      </c>
    </row>
    <row r="161" spans="2:6" x14ac:dyDescent="0.25">
      <c r="B161">
        <v>2011</v>
      </c>
      <c r="C161" s="10" t="s">
        <v>23</v>
      </c>
      <c r="D161" s="12" t="s">
        <v>19</v>
      </c>
      <c r="E161" s="16">
        <v>7952626</v>
      </c>
    </row>
    <row r="162" spans="2:6" x14ac:dyDescent="0.25">
      <c r="B162">
        <v>2011</v>
      </c>
      <c r="C162" s="10" t="s">
        <v>23</v>
      </c>
      <c r="D162" s="11" t="s">
        <v>20</v>
      </c>
      <c r="E162" s="17">
        <v>408383</v>
      </c>
    </row>
    <row r="163" spans="2:6" x14ac:dyDescent="0.25">
      <c r="B163">
        <v>2011</v>
      </c>
      <c r="C163" s="10" t="s">
        <v>24</v>
      </c>
      <c r="D163" s="11" t="s">
        <v>18</v>
      </c>
      <c r="E163" s="16">
        <v>10039304</v>
      </c>
    </row>
    <row r="164" spans="2:6" x14ac:dyDescent="0.25">
      <c r="B164">
        <v>2011</v>
      </c>
      <c r="C164" s="10" t="s">
        <v>24</v>
      </c>
      <c r="D164" s="12" t="s">
        <v>19</v>
      </c>
      <c r="E164" s="16">
        <v>9851677</v>
      </c>
    </row>
    <row r="165" spans="2:6" x14ac:dyDescent="0.25">
      <c r="B165">
        <v>2011</v>
      </c>
      <c r="C165" s="10" t="s">
        <v>24</v>
      </c>
      <c r="D165" s="11" t="s">
        <v>20</v>
      </c>
      <c r="E165" s="17">
        <v>17456</v>
      </c>
    </row>
    <row r="166" spans="2:6" x14ac:dyDescent="0.25">
      <c r="B166">
        <v>2011</v>
      </c>
      <c r="C166" s="10" t="s">
        <v>25</v>
      </c>
      <c r="D166" s="11" t="s">
        <v>18</v>
      </c>
      <c r="E166" s="16">
        <v>3425464</v>
      </c>
    </row>
    <row r="167" spans="2:6" x14ac:dyDescent="0.25">
      <c r="B167">
        <v>2011</v>
      </c>
      <c r="C167" s="10" t="s">
        <v>25</v>
      </c>
      <c r="D167" s="12" t="s">
        <v>19</v>
      </c>
      <c r="E167" s="16">
        <v>3335885</v>
      </c>
    </row>
    <row r="168" spans="2:6" x14ac:dyDescent="0.25">
      <c r="B168">
        <v>2011</v>
      </c>
      <c r="C168" s="10" t="s">
        <v>25</v>
      </c>
      <c r="D168" s="11" t="s">
        <v>20</v>
      </c>
      <c r="E168" s="17">
        <v>96169</v>
      </c>
    </row>
    <row r="169" spans="2:6" x14ac:dyDescent="0.25">
      <c r="B169">
        <v>2011</v>
      </c>
      <c r="C169" s="10" t="s">
        <v>26</v>
      </c>
      <c r="D169" s="11" t="s">
        <v>18</v>
      </c>
      <c r="E169" s="16">
        <v>6787854</v>
      </c>
    </row>
    <row r="170" spans="2:6" x14ac:dyDescent="0.25">
      <c r="B170">
        <v>2011</v>
      </c>
      <c r="C170" s="10" t="s">
        <v>26</v>
      </c>
      <c r="D170" s="12" t="s">
        <v>19</v>
      </c>
      <c r="E170" s="16">
        <v>4851230</v>
      </c>
    </row>
    <row r="171" spans="2:6" x14ac:dyDescent="0.25">
      <c r="B171">
        <v>2011</v>
      </c>
      <c r="C171" s="10" t="s">
        <v>26</v>
      </c>
      <c r="D171" s="11" t="s">
        <v>20</v>
      </c>
      <c r="E171" s="16">
        <v>1920738</v>
      </c>
      <c r="F171" s="15">
        <f>SUM(E151,E154,E157,E160,E163,E166,E169)</f>
        <v>63405094</v>
      </c>
    </row>
    <row r="172" spans="2:6" x14ac:dyDescent="0.25">
      <c r="B172" s="1">
        <v>2012</v>
      </c>
      <c r="C172" s="10" t="s">
        <v>17</v>
      </c>
      <c r="D172" s="11" t="s">
        <v>18</v>
      </c>
      <c r="E172" s="16">
        <v>14627149</v>
      </c>
    </row>
    <row r="173" spans="2:6" x14ac:dyDescent="0.25">
      <c r="B173" s="1">
        <v>2012</v>
      </c>
      <c r="C173" s="10" t="s">
        <v>17</v>
      </c>
      <c r="D173" s="12" t="s">
        <v>19</v>
      </c>
      <c r="E173" s="16">
        <v>12567842</v>
      </c>
    </row>
    <row r="174" spans="2:6" x14ac:dyDescent="0.25">
      <c r="B174" s="1">
        <v>2012</v>
      </c>
      <c r="C174" s="10" t="s">
        <v>17</v>
      </c>
      <c r="D174" s="11" t="s">
        <v>20</v>
      </c>
      <c r="E174" s="16">
        <v>2104181</v>
      </c>
    </row>
    <row r="175" spans="2:6" x14ac:dyDescent="0.25">
      <c r="B175" s="1">
        <v>2012</v>
      </c>
      <c r="C175" s="10" t="s">
        <v>21</v>
      </c>
      <c r="D175" s="11" t="s">
        <v>18</v>
      </c>
      <c r="E175" s="16">
        <v>5870866</v>
      </c>
    </row>
    <row r="176" spans="2:6" x14ac:dyDescent="0.25">
      <c r="B176" s="1">
        <v>2012</v>
      </c>
      <c r="C176" s="10" t="s">
        <v>21</v>
      </c>
      <c r="D176" s="12" t="s">
        <v>19</v>
      </c>
      <c r="E176" s="16">
        <v>4862318</v>
      </c>
    </row>
    <row r="177" spans="2:6" x14ac:dyDescent="0.25">
      <c r="B177" s="1">
        <v>2012</v>
      </c>
      <c r="C177" s="10" t="s">
        <v>21</v>
      </c>
      <c r="D177" s="11" t="s">
        <v>20</v>
      </c>
      <c r="E177" s="16">
        <v>999462</v>
      </c>
    </row>
    <row r="178" spans="2:6" x14ac:dyDescent="0.25">
      <c r="B178" s="1">
        <v>2012</v>
      </c>
      <c r="C178" s="10" t="s">
        <v>22</v>
      </c>
      <c r="D178" s="11" t="s">
        <v>18</v>
      </c>
      <c r="E178" s="16">
        <v>13211577</v>
      </c>
    </row>
    <row r="179" spans="2:6" x14ac:dyDescent="0.25">
      <c r="B179" s="1">
        <v>2012</v>
      </c>
      <c r="C179" s="10" t="s">
        <v>22</v>
      </c>
      <c r="D179" s="12" t="s">
        <v>19</v>
      </c>
      <c r="E179" s="16">
        <v>8523916</v>
      </c>
    </row>
    <row r="180" spans="2:6" x14ac:dyDescent="0.25">
      <c r="B180" s="1">
        <v>2012</v>
      </c>
      <c r="C180" s="10" t="s">
        <v>22</v>
      </c>
      <c r="D180" s="11" t="s">
        <v>20</v>
      </c>
      <c r="E180" s="16">
        <v>4560706</v>
      </c>
    </row>
    <row r="181" spans="2:6" x14ac:dyDescent="0.25">
      <c r="B181" s="1">
        <v>2012</v>
      </c>
      <c r="C181" s="10" t="s">
        <v>23</v>
      </c>
      <c r="D181" s="11" t="s">
        <v>18</v>
      </c>
      <c r="E181" s="16">
        <v>8346209</v>
      </c>
    </row>
    <row r="182" spans="2:6" x14ac:dyDescent="0.25">
      <c r="B182" s="1">
        <v>2012</v>
      </c>
      <c r="C182" s="10" t="s">
        <v>23</v>
      </c>
      <c r="D182" s="12" t="s">
        <v>19</v>
      </c>
      <c r="E182" s="16">
        <v>7798176</v>
      </c>
    </row>
    <row r="183" spans="2:6" x14ac:dyDescent="0.25">
      <c r="B183" s="1">
        <v>2012</v>
      </c>
      <c r="C183" s="10" t="s">
        <v>23</v>
      </c>
      <c r="D183" s="11" t="s">
        <v>20</v>
      </c>
      <c r="E183" s="17">
        <v>557548</v>
      </c>
    </row>
    <row r="184" spans="2:6" x14ac:dyDescent="0.25">
      <c r="B184" s="1">
        <v>2012</v>
      </c>
      <c r="C184" s="10" t="s">
        <v>24</v>
      </c>
      <c r="D184" s="11" t="s">
        <v>18</v>
      </c>
      <c r="E184" s="16">
        <v>10155083</v>
      </c>
    </row>
    <row r="185" spans="2:6" x14ac:dyDescent="0.25">
      <c r="B185" s="1">
        <v>2012</v>
      </c>
      <c r="C185" s="10" t="s">
        <v>24</v>
      </c>
      <c r="D185" s="12" t="s">
        <v>19</v>
      </c>
      <c r="E185" s="16">
        <v>9898265</v>
      </c>
    </row>
    <row r="186" spans="2:6" x14ac:dyDescent="0.25">
      <c r="B186" s="1">
        <v>2012</v>
      </c>
      <c r="C186" s="10" t="s">
        <v>24</v>
      </c>
      <c r="D186" s="11" t="s">
        <v>20</v>
      </c>
      <c r="E186" s="17">
        <v>89165</v>
      </c>
    </row>
    <row r="187" spans="2:6" x14ac:dyDescent="0.25">
      <c r="B187" s="1">
        <v>2012</v>
      </c>
      <c r="C187" s="10" t="s">
        <v>25</v>
      </c>
      <c r="D187" s="11" t="s">
        <v>18</v>
      </c>
      <c r="E187" s="16">
        <v>4803856</v>
      </c>
    </row>
    <row r="188" spans="2:6" x14ac:dyDescent="0.25">
      <c r="B188" s="1">
        <v>2012</v>
      </c>
      <c r="C188" s="10" t="s">
        <v>25</v>
      </c>
      <c r="D188" s="12" t="s">
        <v>19</v>
      </c>
      <c r="E188" s="16">
        <v>4760517</v>
      </c>
    </row>
    <row r="189" spans="2:6" x14ac:dyDescent="0.25">
      <c r="B189" s="1">
        <v>2012</v>
      </c>
      <c r="C189" s="10" t="s">
        <v>25</v>
      </c>
      <c r="D189" s="11" t="s">
        <v>20</v>
      </c>
      <c r="E189" s="17">
        <v>34952</v>
      </c>
    </row>
    <row r="190" spans="2:6" x14ac:dyDescent="0.25">
      <c r="B190" s="1">
        <v>2012</v>
      </c>
      <c r="C190" s="10" t="s">
        <v>26</v>
      </c>
      <c r="D190" s="11" t="s">
        <v>18</v>
      </c>
      <c r="E190" s="16">
        <v>6864310</v>
      </c>
    </row>
    <row r="191" spans="2:6" x14ac:dyDescent="0.25">
      <c r="B191" s="1">
        <v>2012</v>
      </c>
      <c r="C191" s="10" t="s">
        <v>26</v>
      </c>
      <c r="D191" s="12" t="s">
        <v>19</v>
      </c>
      <c r="E191" s="16">
        <v>5519158</v>
      </c>
    </row>
    <row r="192" spans="2:6" x14ac:dyDescent="0.25">
      <c r="B192" s="1">
        <v>2012</v>
      </c>
      <c r="C192" s="10" t="s">
        <v>26</v>
      </c>
      <c r="D192" s="11" t="s">
        <v>20</v>
      </c>
      <c r="E192" s="16">
        <v>1356069</v>
      </c>
      <c r="F192" s="15">
        <f>SUM(E172,E175,E178,E181,E184,E187,E190)</f>
        <v>63879050</v>
      </c>
    </row>
    <row r="193" spans="2:10" x14ac:dyDescent="0.25">
      <c r="B193" s="1">
        <v>2013</v>
      </c>
      <c r="C193" s="10" t="s">
        <v>17</v>
      </c>
      <c r="D193" s="11" t="s">
        <v>18</v>
      </c>
      <c r="E193" s="46">
        <v>16462419</v>
      </c>
    </row>
    <row r="194" spans="2:10" x14ac:dyDescent="0.25">
      <c r="B194" s="1">
        <v>2013</v>
      </c>
      <c r="C194" s="10" t="s">
        <v>17</v>
      </c>
      <c r="D194" s="12" t="s">
        <v>19</v>
      </c>
      <c r="E194" s="47">
        <v>14085891</v>
      </c>
    </row>
    <row r="195" spans="2:10" x14ac:dyDescent="0.25">
      <c r="B195" s="1">
        <v>2013</v>
      </c>
      <c r="C195" s="10" t="s">
        <v>17</v>
      </c>
      <c r="D195" s="11" t="s">
        <v>20</v>
      </c>
      <c r="E195" s="48">
        <v>1880628</v>
      </c>
    </row>
    <row r="196" spans="2:10" x14ac:dyDescent="0.25">
      <c r="B196" s="1">
        <v>2013</v>
      </c>
      <c r="C196" s="10" t="s">
        <v>21</v>
      </c>
      <c r="D196" s="11" t="s">
        <v>18</v>
      </c>
      <c r="E196" s="46">
        <v>6004591</v>
      </c>
    </row>
    <row r="197" spans="2:10" x14ac:dyDescent="0.25">
      <c r="B197" s="1">
        <v>2013</v>
      </c>
      <c r="C197" s="10" t="s">
        <v>21</v>
      </c>
      <c r="D197" s="12" t="s">
        <v>19</v>
      </c>
      <c r="E197" s="46">
        <v>5185188</v>
      </c>
    </row>
    <row r="198" spans="2:10" x14ac:dyDescent="0.25">
      <c r="B198" s="1">
        <v>2013</v>
      </c>
      <c r="C198" s="10" t="s">
        <v>21</v>
      </c>
      <c r="D198" s="11" t="s">
        <v>20</v>
      </c>
      <c r="E198" s="48">
        <v>845680</v>
      </c>
    </row>
    <row r="199" spans="2:10" x14ac:dyDescent="0.25">
      <c r="B199" s="1">
        <v>2013</v>
      </c>
      <c r="C199" s="10" t="s">
        <v>22</v>
      </c>
      <c r="D199" s="11" t="s">
        <v>18</v>
      </c>
      <c r="E199" s="46">
        <v>16329156</v>
      </c>
    </row>
    <row r="200" spans="2:10" x14ac:dyDescent="0.25">
      <c r="B200" s="1">
        <v>2013</v>
      </c>
      <c r="C200" s="10" t="s">
        <v>22</v>
      </c>
      <c r="D200" s="12" t="s">
        <v>19</v>
      </c>
      <c r="E200" s="46">
        <v>11232760</v>
      </c>
    </row>
    <row r="201" spans="2:10" x14ac:dyDescent="0.25">
      <c r="B201" s="1">
        <v>2013</v>
      </c>
      <c r="C201" s="10" t="s">
        <v>22</v>
      </c>
      <c r="D201" s="11" t="s">
        <v>20</v>
      </c>
      <c r="E201" s="48">
        <v>4866085</v>
      </c>
    </row>
    <row r="202" spans="2:10" x14ac:dyDescent="0.25">
      <c r="B202" s="1">
        <v>2013</v>
      </c>
      <c r="C202" s="10" t="s">
        <v>23</v>
      </c>
      <c r="D202" s="11" t="s">
        <v>18</v>
      </c>
      <c r="E202" s="46">
        <v>9343054</v>
      </c>
    </row>
    <row r="203" spans="2:10" x14ac:dyDescent="0.25">
      <c r="B203" s="1">
        <v>2013</v>
      </c>
      <c r="C203" s="10" t="s">
        <v>23</v>
      </c>
      <c r="D203" s="12" t="s">
        <v>19</v>
      </c>
      <c r="E203" s="46">
        <v>8635166</v>
      </c>
    </row>
    <row r="204" spans="2:10" x14ac:dyDescent="0.25">
      <c r="B204" s="1">
        <v>2013</v>
      </c>
      <c r="C204" s="10" t="s">
        <v>23</v>
      </c>
      <c r="D204" s="11" t="s">
        <v>20</v>
      </c>
      <c r="E204" s="48">
        <v>661755</v>
      </c>
    </row>
    <row r="205" spans="2:10" x14ac:dyDescent="0.25">
      <c r="B205" s="1">
        <v>2013</v>
      </c>
      <c r="C205" s="10" t="s">
        <v>24</v>
      </c>
      <c r="D205" s="11" t="s">
        <v>18</v>
      </c>
      <c r="E205" s="46">
        <v>10730194</v>
      </c>
    </row>
    <row r="206" spans="2:10" x14ac:dyDescent="0.25">
      <c r="B206" s="1">
        <v>2013</v>
      </c>
      <c r="C206" s="10" t="s">
        <v>24</v>
      </c>
      <c r="D206" s="12" t="s">
        <v>19</v>
      </c>
      <c r="E206" s="46">
        <v>10723033</v>
      </c>
      <c r="H206" s="43">
        <v>14627149</v>
      </c>
      <c r="I206" s="44">
        <v>12567842</v>
      </c>
      <c r="J206" s="43">
        <v>2104181</v>
      </c>
    </row>
    <row r="207" spans="2:10" x14ac:dyDescent="0.25">
      <c r="B207" s="1">
        <v>2013</v>
      </c>
      <c r="C207" s="10" t="s">
        <v>24</v>
      </c>
      <c r="D207" s="11" t="s">
        <v>20</v>
      </c>
      <c r="E207" s="48">
        <v>18431</v>
      </c>
      <c r="H207" s="43">
        <v>5870866</v>
      </c>
      <c r="I207" s="43">
        <v>4862318</v>
      </c>
      <c r="J207" s="43">
        <v>999462</v>
      </c>
    </row>
    <row r="208" spans="2:10" x14ac:dyDescent="0.25">
      <c r="B208" s="1">
        <v>2013</v>
      </c>
      <c r="C208" s="10" t="s">
        <v>25</v>
      </c>
      <c r="D208" s="11" t="s">
        <v>18</v>
      </c>
      <c r="E208" s="46">
        <v>5260838</v>
      </c>
      <c r="H208" s="43">
        <v>13211577</v>
      </c>
      <c r="I208" s="43">
        <v>8523916</v>
      </c>
      <c r="J208" s="43">
        <v>4560706</v>
      </c>
    </row>
    <row r="209" spans="2:10" x14ac:dyDescent="0.25">
      <c r="B209" s="1">
        <v>2013</v>
      </c>
      <c r="C209" s="10" t="s">
        <v>25</v>
      </c>
      <c r="D209" s="12" t="s">
        <v>19</v>
      </c>
      <c r="E209" s="46">
        <v>5211903</v>
      </c>
      <c r="H209" s="43">
        <v>8346209</v>
      </c>
      <c r="I209" s="43">
        <v>7798176</v>
      </c>
      <c r="J209" s="43">
        <v>557548</v>
      </c>
    </row>
    <row r="210" spans="2:10" x14ac:dyDescent="0.25">
      <c r="B210" s="1">
        <v>2013</v>
      </c>
      <c r="C210" s="10" t="s">
        <v>25</v>
      </c>
      <c r="D210" s="11" t="s">
        <v>20</v>
      </c>
      <c r="E210" s="48">
        <v>22390</v>
      </c>
      <c r="H210" s="43">
        <v>10155083</v>
      </c>
      <c r="I210" s="43">
        <v>9898265</v>
      </c>
      <c r="J210" s="43">
        <v>89165</v>
      </c>
    </row>
    <row r="211" spans="2:10" x14ac:dyDescent="0.25">
      <c r="B211" s="1">
        <v>2013</v>
      </c>
      <c r="C211" s="10" t="s">
        <v>26</v>
      </c>
      <c r="D211" s="11" t="s">
        <v>18</v>
      </c>
      <c r="E211" s="46">
        <v>7207152</v>
      </c>
      <c r="H211" s="43">
        <v>4803856</v>
      </c>
      <c r="I211" s="43">
        <v>4760517</v>
      </c>
      <c r="J211" s="43">
        <v>34952</v>
      </c>
    </row>
    <row r="212" spans="2:10" ht="15.75" thickBot="1" x14ac:dyDescent="0.3">
      <c r="B212" s="1">
        <v>2013</v>
      </c>
      <c r="C212" s="10" t="s">
        <v>26</v>
      </c>
      <c r="D212" s="12" t="s">
        <v>19</v>
      </c>
      <c r="E212" s="46">
        <v>5866463</v>
      </c>
      <c r="H212" s="45">
        <v>6864310</v>
      </c>
      <c r="I212" s="45">
        <v>5519158</v>
      </c>
      <c r="J212" s="45">
        <v>1356069</v>
      </c>
    </row>
    <row r="213" spans="2:10" ht="15.75" thickTop="1" x14ac:dyDescent="0.25">
      <c r="B213" s="1">
        <v>2013</v>
      </c>
      <c r="C213" s="10" t="s">
        <v>26</v>
      </c>
      <c r="D213" s="11" t="s">
        <v>20</v>
      </c>
      <c r="E213" s="48">
        <v>1332469</v>
      </c>
      <c r="F213" s="15">
        <f>SUM(E193,E196,E199,E202,E205,E208,E211)</f>
        <v>71337404</v>
      </c>
    </row>
    <row r="214" spans="2:10" x14ac:dyDescent="0.25">
      <c r="B214" s="1">
        <v>2014</v>
      </c>
      <c r="C214" s="10" t="s">
        <v>17</v>
      </c>
      <c r="D214" s="11" t="s">
        <v>18</v>
      </c>
      <c r="E214" s="46">
        <v>17212601</v>
      </c>
    </row>
    <row r="215" spans="2:10" x14ac:dyDescent="0.25">
      <c r="B215" s="1">
        <v>2014</v>
      </c>
      <c r="C215" s="10" t="s">
        <v>17</v>
      </c>
      <c r="D215" s="12" t="s">
        <v>19</v>
      </c>
      <c r="E215" s="46">
        <v>16061927</v>
      </c>
    </row>
    <row r="216" spans="2:10" x14ac:dyDescent="0.25">
      <c r="B216" s="1">
        <v>2014</v>
      </c>
      <c r="C216" s="10" t="s">
        <v>17</v>
      </c>
      <c r="D216" s="11" t="s">
        <v>20</v>
      </c>
      <c r="E216" s="48">
        <v>1205425</v>
      </c>
      <c r="H216">
        <v>16462419</v>
      </c>
      <c r="I216">
        <v>14085891</v>
      </c>
      <c r="J216">
        <v>1880628</v>
      </c>
    </row>
    <row r="217" spans="2:10" x14ac:dyDescent="0.25">
      <c r="B217" s="1">
        <v>2014</v>
      </c>
      <c r="C217" s="10" t="s">
        <v>21</v>
      </c>
      <c r="D217" s="11" t="s">
        <v>18</v>
      </c>
      <c r="E217" s="46">
        <v>5775309</v>
      </c>
      <c r="H217">
        <v>6004591</v>
      </c>
      <c r="I217">
        <v>5185188</v>
      </c>
      <c r="J217">
        <v>845680</v>
      </c>
    </row>
    <row r="218" spans="2:10" x14ac:dyDescent="0.25">
      <c r="B218" s="1">
        <v>2014</v>
      </c>
      <c r="C218" s="10" t="s">
        <v>21</v>
      </c>
      <c r="D218" s="12" t="s">
        <v>19</v>
      </c>
      <c r="E218" s="46">
        <v>4848188</v>
      </c>
      <c r="H218">
        <v>16329156</v>
      </c>
      <c r="I218">
        <v>11232760</v>
      </c>
      <c r="J218">
        <v>4866085</v>
      </c>
    </row>
    <row r="219" spans="2:10" x14ac:dyDescent="0.25">
      <c r="B219" s="1">
        <v>2014</v>
      </c>
      <c r="C219" s="10" t="s">
        <v>21</v>
      </c>
      <c r="D219" s="11" t="s">
        <v>20</v>
      </c>
      <c r="E219" s="48">
        <v>925199</v>
      </c>
      <c r="H219">
        <v>9343054</v>
      </c>
      <c r="I219">
        <v>8635166</v>
      </c>
      <c r="J219">
        <v>661755</v>
      </c>
    </row>
    <row r="220" spans="2:10" x14ac:dyDescent="0.25">
      <c r="B220" s="1">
        <v>2014</v>
      </c>
      <c r="C220" s="10" t="s">
        <v>22</v>
      </c>
      <c r="D220" s="11" t="s">
        <v>18</v>
      </c>
      <c r="E220" s="46">
        <v>16168790</v>
      </c>
      <c r="H220">
        <v>10730194</v>
      </c>
      <c r="I220">
        <v>10723033</v>
      </c>
      <c r="J220">
        <v>18431</v>
      </c>
    </row>
    <row r="221" spans="2:10" x14ac:dyDescent="0.25">
      <c r="B221" s="1">
        <v>2014</v>
      </c>
      <c r="C221" s="10" t="s">
        <v>22</v>
      </c>
      <c r="D221" s="12" t="s">
        <v>19</v>
      </c>
      <c r="E221" s="46">
        <v>11408933</v>
      </c>
      <c r="H221">
        <v>5260838</v>
      </c>
      <c r="I221">
        <v>5211903</v>
      </c>
      <c r="J221">
        <v>22390</v>
      </c>
    </row>
    <row r="222" spans="2:10" x14ac:dyDescent="0.25">
      <c r="B222" s="1">
        <v>2014</v>
      </c>
      <c r="C222" s="10" t="s">
        <v>22</v>
      </c>
      <c r="D222" s="11" t="s">
        <v>20</v>
      </c>
      <c r="E222" s="48">
        <v>4264375</v>
      </c>
      <c r="H222">
        <v>7207152</v>
      </c>
      <c r="I222">
        <v>5866463</v>
      </c>
      <c r="J222">
        <v>1332469</v>
      </c>
    </row>
    <row r="223" spans="2:10" x14ac:dyDescent="0.25">
      <c r="B223" s="1">
        <v>2014</v>
      </c>
      <c r="C223" s="10" t="s">
        <v>23</v>
      </c>
      <c r="D223" s="11" t="s">
        <v>18</v>
      </c>
      <c r="E223" s="46">
        <v>9722853</v>
      </c>
    </row>
    <row r="224" spans="2:10" x14ac:dyDescent="0.25">
      <c r="B224" s="1">
        <v>2014</v>
      </c>
      <c r="C224" s="10" t="s">
        <v>23</v>
      </c>
      <c r="D224" s="12" t="s">
        <v>19</v>
      </c>
      <c r="E224" s="46">
        <v>9279124</v>
      </c>
    </row>
    <row r="225" spans="2:6" x14ac:dyDescent="0.25">
      <c r="B225" s="1">
        <v>2014</v>
      </c>
      <c r="C225" s="10" t="s">
        <v>23</v>
      </c>
      <c r="D225" s="11" t="s">
        <v>20</v>
      </c>
      <c r="E225" s="48">
        <v>508030</v>
      </c>
    </row>
    <row r="226" spans="2:6" x14ac:dyDescent="0.25">
      <c r="B226" s="1">
        <v>2014</v>
      </c>
      <c r="C226" s="10" t="s">
        <v>24</v>
      </c>
      <c r="D226" s="11" t="s">
        <v>18</v>
      </c>
      <c r="E226" s="46">
        <v>10549488</v>
      </c>
    </row>
    <row r="227" spans="2:6" x14ac:dyDescent="0.25">
      <c r="B227" s="1">
        <v>2014</v>
      </c>
      <c r="C227" s="10" t="s">
        <v>24</v>
      </c>
      <c r="D227" s="12" t="s">
        <v>19</v>
      </c>
      <c r="E227" s="46">
        <v>10531092</v>
      </c>
    </row>
    <row r="228" spans="2:6" x14ac:dyDescent="0.25">
      <c r="B228" s="1">
        <v>2014</v>
      </c>
      <c r="C228" s="10" t="s">
        <v>24</v>
      </c>
      <c r="D228" s="11" t="s">
        <v>20</v>
      </c>
      <c r="E228" s="48">
        <v>0</v>
      </c>
    </row>
    <row r="229" spans="2:6" x14ac:dyDescent="0.25">
      <c r="B229" s="1">
        <v>2014</v>
      </c>
      <c r="C229" s="10" t="s">
        <v>25</v>
      </c>
      <c r="D229" s="11" t="s">
        <v>18</v>
      </c>
      <c r="E229" s="46">
        <v>5005201</v>
      </c>
    </row>
    <row r="230" spans="2:6" x14ac:dyDescent="0.25">
      <c r="B230" s="1">
        <v>2014</v>
      </c>
      <c r="C230" s="10" t="s">
        <v>25</v>
      </c>
      <c r="D230" s="12" t="s">
        <v>19</v>
      </c>
      <c r="E230" s="46">
        <v>4991903</v>
      </c>
    </row>
    <row r="231" spans="2:6" x14ac:dyDescent="0.25">
      <c r="B231" s="1">
        <v>2014</v>
      </c>
      <c r="C231" s="10" t="s">
        <v>25</v>
      </c>
      <c r="D231" s="11" t="s">
        <v>20</v>
      </c>
      <c r="E231" s="48">
        <v>9960</v>
      </c>
    </row>
    <row r="232" spans="2:6" x14ac:dyDescent="0.25">
      <c r="B232" s="1">
        <v>2014</v>
      </c>
      <c r="C232" s="10" t="s">
        <v>26</v>
      </c>
      <c r="D232" s="11" t="s">
        <v>18</v>
      </c>
      <c r="E232" s="46">
        <v>6804780</v>
      </c>
    </row>
    <row r="233" spans="2:6" x14ac:dyDescent="0.25">
      <c r="B233" s="1">
        <v>2014</v>
      </c>
      <c r="C233" s="10" t="s">
        <v>26</v>
      </c>
      <c r="D233" s="12" t="s">
        <v>19</v>
      </c>
      <c r="E233" s="46">
        <v>6054763</v>
      </c>
    </row>
    <row r="234" spans="2:6" x14ac:dyDescent="0.25">
      <c r="B234" s="61">
        <v>2014</v>
      </c>
      <c r="C234" s="10" t="s">
        <v>26</v>
      </c>
      <c r="D234" s="11" t="s">
        <v>20</v>
      </c>
      <c r="E234" s="48">
        <v>739568</v>
      </c>
      <c r="F234" s="15">
        <f>SUM(E214,E217,E220,E223,E226,E229,E232)</f>
        <v>71239022</v>
      </c>
    </row>
    <row r="235" spans="2:6" x14ac:dyDescent="0.25">
      <c r="B235" s="1"/>
      <c r="C235" s="59"/>
      <c r="D235" s="60"/>
      <c r="E235" s="46"/>
    </row>
    <row r="236" spans="2:6" x14ac:dyDescent="0.25">
      <c r="B236" s="1"/>
      <c r="C236" s="59"/>
      <c r="D236" s="60"/>
      <c r="E236" s="46"/>
    </row>
    <row r="237" spans="2:6" x14ac:dyDescent="0.25">
      <c r="B237" s="1"/>
      <c r="C237" s="59"/>
      <c r="D237" s="60"/>
      <c r="E237" s="46"/>
    </row>
    <row r="238" spans="2:6" x14ac:dyDescent="0.25">
      <c r="B238" s="1"/>
      <c r="C238" s="59"/>
      <c r="D238" s="60"/>
      <c r="E238" s="46"/>
    </row>
    <row r="239" spans="2:6" x14ac:dyDescent="0.25">
      <c r="B239" s="1"/>
      <c r="C239" s="59"/>
      <c r="D239" s="60"/>
      <c r="E239" s="46"/>
    </row>
    <row r="240" spans="2:6" x14ac:dyDescent="0.25">
      <c r="B240" s="1"/>
      <c r="C240" s="59"/>
      <c r="D240" s="60"/>
      <c r="E240" s="46"/>
    </row>
    <row r="241" spans="2:6" x14ac:dyDescent="0.25">
      <c r="B241" s="1"/>
      <c r="C241" s="59"/>
      <c r="D241" s="60"/>
      <c r="E241" s="46"/>
    </row>
    <row r="242" spans="2:6" x14ac:dyDescent="0.25">
      <c r="B242" s="1"/>
      <c r="C242" s="59"/>
      <c r="D242" s="60"/>
      <c r="E242" s="46"/>
    </row>
    <row r="243" spans="2:6" x14ac:dyDescent="0.25">
      <c r="B243" s="1"/>
      <c r="C243" s="59"/>
      <c r="D243" s="60"/>
      <c r="E243" s="46"/>
    </row>
    <row r="244" spans="2:6" x14ac:dyDescent="0.25">
      <c r="B244" s="1"/>
      <c r="C244" s="59"/>
      <c r="D244" s="60"/>
      <c r="E244" s="46"/>
    </row>
    <row r="245" spans="2:6" x14ac:dyDescent="0.25">
      <c r="B245" s="1"/>
      <c r="C245" s="59"/>
      <c r="D245" s="60"/>
      <c r="E245" s="46"/>
    </row>
    <row r="246" spans="2:6" x14ac:dyDescent="0.25">
      <c r="B246" s="1"/>
      <c r="C246" s="59"/>
      <c r="D246" s="60"/>
      <c r="E246" s="46"/>
    </row>
    <row r="247" spans="2:6" x14ac:dyDescent="0.25">
      <c r="B247" s="1"/>
      <c r="C247" s="59"/>
      <c r="D247" s="60"/>
      <c r="E247" s="46"/>
    </row>
    <row r="248" spans="2:6" x14ac:dyDescent="0.25">
      <c r="B248" s="1"/>
      <c r="C248" s="59"/>
      <c r="D248" s="60"/>
      <c r="E248" s="46"/>
    </row>
    <row r="249" spans="2:6" x14ac:dyDescent="0.25">
      <c r="B249" s="1"/>
      <c r="C249" s="59"/>
      <c r="D249" s="60"/>
      <c r="E249" s="46"/>
    </row>
    <row r="250" spans="2:6" x14ac:dyDescent="0.25">
      <c r="B250" s="1"/>
      <c r="C250" s="59"/>
      <c r="D250" s="60"/>
      <c r="E250" s="46"/>
    </row>
    <row r="251" spans="2:6" x14ac:dyDescent="0.25">
      <c r="B251" s="1"/>
      <c r="C251" s="59"/>
      <c r="D251" s="60"/>
      <c r="E251" s="46"/>
    </row>
    <row r="252" spans="2:6" x14ac:dyDescent="0.25">
      <c r="B252" s="1"/>
      <c r="C252" s="59"/>
      <c r="D252" s="60"/>
      <c r="E252" s="46"/>
    </row>
    <row r="253" spans="2:6" x14ac:dyDescent="0.25">
      <c r="B253" s="1"/>
      <c r="C253" s="59"/>
      <c r="D253" s="60"/>
      <c r="E253" s="46"/>
    </row>
    <row r="254" spans="2:6" x14ac:dyDescent="0.25">
      <c r="B254" s="1"/>
      <c r="C254" s="59"/>
      <c r="D254" s="60"/>
      <c r="E254" s="46"/>
    </row>
    <row r="255" spans="2:6" x14ac:dyDescent="0.25">
      <c r="B255" s="61"/>
      <c r="C255" s="62"/>
      <c r="D255" s="63"/>
      <c r="E255" s="48"/>
      <c r="F255" s="15">
        <f>SUM(E235,E238,E241,E244,E247,E250,E253)</f>
        <v>0</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O28"/>
  <sheetViews>
    <sheetView showGridLines="0" topLeftCell="A7" workbookViewId="0">
      <selection activeCell="C27" sqref="C27"/>
    </sheetView>
  </sheetViews>
  <sheetFormatPr defaultRowHeight="15" x14ac:dyDescent="0.25"/>
  <cols>
    <col min="1" max="1" width="4.42578125" customWidth="1"/>
    <col min="2" max="2" width="19.7109375" customWidth="1"/>
    <col min="3" max="5" width="25" customWidth="1"/>
    <col min="7" max="7" width="27.42578125" customWidth="1"/>
    <col min="8" max="9" width="16" customWidth="1"/>
    <col min="10" max="10" width="13.28515625" customWidth="1"/>
    <col min="11" max="11" width="11.42578125" customWidth="1"/>
  </cols>
  <sheetData>
    <row r="1" spans="2:15" x14ac:dyDescent="0.25">
      <c r="B1" t="s">
        <v>8</v>
      </c>
      <c r="M1" t="s">
        <v>18</v>
      </c>
      <c r="N1" t="s">
        <v>19</v>
      </c>
      <c r="O1" t="s">
        <v>20</v>
      </c>
    </row>
    <row r="3" spans="2:15" x14ac:dyDescent="0.25">
      <c r="B3" s="6" t="s">
        <v>9</v>
      </c>
      <c r="C3" s="6">
        <f>valYearPicked</f>
        <v>2004</v>
      </c>
      <c r="D3" s="6">
        <v>2004</v>
      </c>
    </row>
    <row r="4" spans="2:15" x14ac:dyDescent="0.25">
      <c r="B4" s="6" t="s">
        <v>10</v>
      </c>
      <c r="C4" s="6" t="str">
        <f>valProductPicked</f>
        <v>Marmara</v>
      </c>
      <c r="D4" s="6" t="s">
        <v>17</v>
      </c>
      <c r="E4" t="b">
        <v>1</v>
      </c>
    </row>
    <row r="5" spans="2:15" x14ac:dyDescent="0.25">
      <c r="B5" s="6" t="s">
        <v>11</v>
      </c>
      <c r="C5" s="6" t="str">
        <f>valRegionPicked</f>
        <v>Çimento Üretim</v>
      </c>
      <c r="D5" s="6" t="s">
        <v>18</v>
      </c>
    </row>
    <row r="6" spans="2:15" x14ac:dyDescent="0.25">
      <c r="G6" s="6" t="s">
        <v>14</v>
      </c>
      <c r="H6" s="6"/>
      <c r="I6" s="6"/>
      <c r="J6" s="6"/>
      <c r="K6" s="6"/>
      <c r="M6" t="s">
        <v>18</v>
      </c>
    </row>
    <row r="7" spans="2:15" x14ac:dyDescent="0.25">
      <c r="B7" s="6" t="s">
        <v>12</v>
      </c>
      <c r="C7" s="6" t="s">
        <v>4</v>
      </c>
      <c r="M7" t="s">
        <v>19</v>
      </c>
    </row>
    <row r="8" spans="2:15" x14ac:dyDescent="0.25">
      <c r="B8" s="6" t="s">
        <v>6</v>
      </c>
      <c r="C8" t="s">
        <v>18</v>
      </c>
      <c r="D8" t="s">
        <v>19</v>
      </c>
      <c r="E8" t="s">
        <v>20</v>
      </c>
      <c r="G8" s="6" t="str">
        <f t="shared" ref="G8:J15" si="0">B8</f>
        <v>Products</v>
      </c>
      <c r="H8" s="2" t="str">
        <f t="shared" si="0"/>
        <v>Çimento Üretim</v>
      </c>
      <c r="I8" s="2" t="str">
        <f t="shared" si="0"/>
        <v>Çimento İç Satış</v>
      </c>
      <c r="J8" s="2" t="str">
        <f t="shared" si="0"/>
        <v>Çimento İhracat</v>
      </c>
      <c r="K8" s="6" t="s">
        <v>15</v>
      </c>
      <c r="M8" t="s">
        <v>20</v>
      </c>
    </row>
    <row r="9" spans="2:15" x14ac:dyDescent="0.25">
      <c r="B9" s="6" t="str">
        <f>data!I4</f>
        <v>Marmara</v>
      </c>
      <c r="C9" s="7">
        <f>SUMIFS(tblSales[Sales ($)],tblSales[Year],$C$3,tblSales[Product],$B9,tblSales[Region],C$8)</f>
        <v>10849014</v>
      </c>
      <c r="D9" s="7">
        <f>SUMIFS(tblSales[Sales ($)],tblSales[Year],$C$3,tblSales[Product],$B9,tblSales[Region],D$8)</f>
        <v>8215118</v>
      </c>
      <c r="E9" s="7">
        <f>SUMIFS(tblSales[Sales ($)],tblSales[Year],$C$3,tblSales[Product],$B9,tblSales[Region],E$8)</f>
        <v>2638292</v>
      </c>
      <c r="G9" s="6" t="str">
        <f t="shared" si="0"/>
        <v>Marmara</v>
      </c>
      <c r="H9" s="8">
        <f>IF($C$5=H$8,C9,NA())</f>
        <v>10849014</v>
      </c>
      <c r="I9" s="8" t="e">
        <f t="shared" ref="I9:J14" si="1">IF($C$5=I$8,D9,NA())</f>
        <v>#N/A</v>
      </c>
      <c r="J9" s="8" t="e">
        <f t="shared" si="1"/>
        <v>#N/A</v>
      </c>
      <c r="K9" s="6">
        <f>IFERROR(IF(G9=valProductPicked,INDEX($H9:$J9,MATCH(valRegionPicked,$H$8:$J$8,0)),NA()),0)</f>
        <v>10849014</v>
      </c>
      <c r="L9">
        <f>IF(K9="#N/A",0,K9)</f>
        <v>10849014</v>
      </c>
    </row>
    <row r="10" spans="2:15" x14ac:dyDescent="0.25">
      <c r="B10" s="6" t="str">
        <f>data!I5</f>
        <v>Ege</v>
      </c>
      <c r="C10" s="7">
        <f>SUMIFS(tblSales[Sales ($)],tblSales[Year],$C$3,tblSales[Product],$B10,tblSales[Region],C$8)</f>
        <v>5334753</v>
      </c>
      <c r="D10" s="7">
        <f>SUMIFS(tblSales[Sales ($)],tblSales[Year],$C$3,tblSales[Product],$B10,tblSales[Region],D$8)</f>
        <v>3711953</v>
      </c>
      <c r="E10" s="7">
        <f>SUMIFS(tblSales[Sales ($)],tblSales[Year],$C$3,tblSales[Product],$B10,tblSales[Region],E$8)</f>
        <v>1669495</v>
      </c>
      <c r="G10" s="6" t="str">
        <f t="shared" si="0"/>
        <v>Ege</v>
      </c>
      <c r="H10" s="8">
        <f t="shared" ref="H10:H14" si="2">IF($C$5=H$8,C10,NA())</f>
        <v>5334753</v>
      </c>
      <c r="I10" s="8" t="e">
        <f t="shared" si="1"/>
        <v>#N/A</v>
      </c>
      <c r="J10" s="8" t="e">
        <f t="shared" si="1"/>
        <v>#N/A</v>
      </c>
      <c r="K10" s="6">
        <f>IFERROR(IF(G10=valProductPicked,INDEX($H10:$J10,MATCH(valRegionPicked,$H$8:$J$8,0)),NA()),0)</f>
        <v>0</v>
      </c>
      <c r="L10">
        <f>IF(K10&gt;0,K10,0)</f>
        <v>0</v>
      </c>
    </row>
    <row r="11" spans="2:15" x14ac:dyDescent="0.25">
      <c r="B11" s="6" t="str">
        <f>data!I6</f>
        <v>Akdeniz</v>
      </c>
      <c r="C11" s="7">
        <f>SUMIFS(tblSales[Sales ($)],tblSales[Year],$C$3,tblSales[Product],$B11,tblSales[Region],C$8)</f>
        <v>6176369</v>
      </c>
      <c r="D11" s="7">
        <f>SUMIFS(tblSales[Sales ($)],tblSales[Year],$C$3,tblSales[Product],$B11,tblSales[Region],D$8)</f>
        <v>4229609</v>
      </c>
      <c r="E11" s="7">
        <f>SUMIFS(tblSales[Sales ($)],tblSales[Year],$C$3,tblSales[Product],$B11,tblSales[Region],E$8)</f>
        <v>1986463</v>
      </c>
      <c r="G11" s="6" t="str">
        <f t="shared" si="0"/>
        <v>Akdeniz</v>
      </c>
      <c r="H11" s="8">
        <f t="shared" si="2"/>
        <v>6176369</v>
      </c>
      <c r="I11" s="8" t="e">
        <f t="shared" si="1"/>
        <v>#N/A</v>
      </c>
      <c r="J11" s="8" t="e">
        <f t="shared" si="1"/>
        <v>#N/A</v>
      </c>
      <c r="K11" s="6">
        <f>IFERROR(IF(G11=valProductPicked,INDEX($H11:$J11,MATCH(valRegionPicked,$H$8:$J$8,0)),NA()),0)</f>
        <v>0</v>
      </c>
      <c r="L11">
        <f t="shared" ref="L11:L15" si="3">IF(K11="#N/A",0,K11)</f>
        <v>0</v>
      </c>
    </row>
    <row r="12" spans="2:15" x14ac:dyDescent="0.25">
      <c r="B12" s="6" t="str">
        <f>data!I7</f>
        <v>Karadeniz</v>
      </c>
      <c r="C12" s="7">
        <f>SUMIFS(tblSales[Sales ($)],tblSales[Year],$C$3,tblSales[Product],$B12,tblSales[Region],C$8)</f>
        <v>4453850</v>
      </c>
      <c r="D12" s="7">
        <f>SUMIFS(tblSales[Sales ($)],tblSales[Year],$C$3,tblSales[Product],$B12,tblSales[Region],D$8)</f>
        <v>4196707</v>
      </c>
      <c r="E12" s="7">
        <f>SUMIFS(tblSales[Sales ($)],tblSales[Year],$C$3,tblSales[Product],$B12,tblSales[Region],E$8)</f>
        <v>269344</v>
      </c>
      <c r="G12" s="6" t="str">
        <f t="shared" si="0"/>
        <v>Karadeniz</v>
      </c>
      <c r="H12" s="8">
        <f t="shared" si="2"/>
        <v>4453850</v>
      </c>
      <c r="I12" s="8" t="e">
        <f t="shared" si="1"/>
        <v>#N/A</v>
      </c>
      <c r="J12" s="8" t="e">
        <f t="shared" si="1"/>
        <v>#N/A</v>
      </c>
      <c r="K12" s="6">
        <f>IFERROR(IF(G12=valProductPicked,INDEX($H12:$J12,MATCH(valRegionPicked,$H$8:$J$8,0)),NA()),0)</f>
        <v>0</v>
      </c>
      <c r="L12">
        <f t="shared" si="3"/>
        <v>0</v>
      </c>
    </row>
    <row r="13" spans="2:15" x14ac:dyDescent="0.25">
      <c r="B13" s="6" t="str">
        <f>data!I8</f>
        <v>İç Anadolu</v>
      </c>
      <c r="C13" s="7">
        <f>SUMIFS(tblSales[Sales ($)],tblSales[Year],$C$3,tblSales[Product],$B13,tblSales[Region],C$8)</f>
        <v>6423165</v>
      </c>
      <c r="D13" s="7">
        <f>SUMIFS(tblSales[Sales ($)],tblSales[Year],$C$3,tblSales[Product],$B13,tblSales[Region],D$8)</f>
        <v>6069342</v>
      </c>
      <c r="E13" s="7">
        <f>SUMIFS(tblSales[Sales ($)],tblSales[Year],$C$3,tblSales[Product],$B13,tblSales[Region],E$8)</f>
        <v>330878</v>
      </c>
      <c r="G13" s="6" t="str">
        <f t="shared" si="0"/>
        <v>İç Anadolu</v>
      </c>
      <c r="H13" s="8">
        <f t="shared" si="2"/>
        <v>6423165</v>
      </c>
      <c r="I13" s="8" t="e">
        <f t="shared" si="1"/>
        <v>#N/A</v>
      </c>
      <c r="J13" s="8" t="e">
        <f t="shared" si="1"/>
        <v>#N/A</v>
      </c>
      <c r="K13" s="6">
        <f>IFERROR(IF(G13=valProductPicked,INDEX($H13:$J13,MATCH(valRegionPicked,$H$8:$J$8,0)),NA()),0)</f>
        <v>0</v>
      </c>
      <c r="L13">
        <f t="shared" si="3"/>
        <v>0</v>
      </c>
    </row>
    <row r="14" spans="2:15" x14ac:dyDescent="0.25">
      <c r="B14" s="6" t="str">
        <f>data!I9</f>
        <v>D. Anadolu</v>
      </c>
      <c r="C14" s="7">
        <f>SUMIFS(tblSales[Sales ($)],tblSales[Year],$C$3,tblSales[Product],$B14,tblSales[Region],C$8)</f>
        <v>1793291</v>
      </c>
      <c r="D14" s="7">
        <f>SUMIFS(tblSales[Sales ($)],tblSales[Year],$C$3,tblSales[Product],$B14,tblSales[Region],D$8)</f>
        <v>1508002</v>
      </c>
      <c r="E14" s="7">
        <f>SUMIFS(tblSales[Sales ($)],tblSales[Year],$C$3,tblSales[Product],$B14,tblSales[Region],E$8)</f>
        <v>293029</v>
      </c>
      <c r="G14" s="6" t="str">
        <f t="shared" si="0"/>
        <v>D. Anadolu</v>
      </c>
      <c r="H14" s="8">
        <f t="shared" si="2"/>
        <v>1793291</v>
      </c>
      <c r="I14" s="8" t="e">
        <f t="shared" si="1"/>
        <v>#N/A</v>
      </c>
      <c r="J14" s="8" t="e">
        <f t="shared" si="1"/>
        <v>#N/A</v>
      </c>
      <c r="K14" s="6">
        <f>IFERROR(IF(G14=valProductPicked,INDEX($H14:$J14,MATCH(valRegionPicked,$H$8:$J$8,0)),NA()),0)</f>
        <v>0</v>
      </c>
      <c r="L14">
        <f t="shared" si="3"/>
        <v>0</v>
      </c>
    </row>
    <row r="15" spans="2:15" x14ac:dyDescent="0.25">
      <c r="B15" s="6" t="str">
        <f>data!I10</f>
        <v>G.D. Anadolu</v>
      </c>
      <c r="C15" s="7">
        <f>SUMIFS(tblSales[Sales ($)],tblSales[Year],$C$3,tblSales[Product],$B15,tblSales[Region],C$8)</f>
        <v>3765355</v>
      </c>
      <c r="D15" s="7">
        <f>SUMIFS(tblSales[Sales ($)],tblSales[Year],$C$3,tblSales[Product],$B15,tblSales[Region],D$8)</f>
        <v>2739879</v>
      </c>
      <c r="E15" s="7">
        <f>SUMIFS(tblSales[Sales ($)],tblSales[Year],$C$3,tblSales[Product],$B15,tblSales[Region],E$8)</f>
        <v>1018816</v>
      </c>
      <c r="G15" s="6" t="str">
        <f t="shared" si="0"/>
        <v>G.D. Anadolu</v>
      </c>
      <c r="H15" s="8">
        <f t="shared" ref="H15:H16" si="4">IF($C$5=H$8,C15,NA())</f>
        <v>3765355</v>
      </c>
      <c r="I15" s="8" t="e">
        <f t="shared" ref="I15" si="5">IF($C$5=I$8,D15,NA())</f>
        <v>#N/A</v>
      </c>
      <c r="J15" s="8" t="e">
        <f t="shared" ref="J15" si="6">IF($C$5=J$8,E15,NA())</f>
        <v>#N/A</v>
      </c>
      <c r="K15" s="6">
        <f>IFERROR(IF(G15=valProductPicked,INDEX($H15:$J15,MATCH(valRegionPicked,$H$8:$J$8,0)),NA()),0)</f>
        <v>0</v>
      </c>
      <c r="L15">
        <f t="shared" si="3"/>
        <v>0</v>
      </c>
    </row>
    <row r="16" spans="2:15" x14ac:dyDescent="0.25">
      <c r="B16" s="6" t="s">
        <v>13</v>
      </c>
      <c r="C16" s="19">
        <f>SUM(C9:C15)</f>
        <v>38795797</v>
      </c>
      <c r="G16" s="6" t="s">
        <v>16</v>
      </c>
      <c r="H16" s="6">
        <f t="shared" si="4"/>
        <v>38795797</v>
      </c>
      <c r="I16" s="6"/>
      <c r="J16" s="6"/>
      <c r="K16" s="6"/>
    </row>
    <row r="17" spans="2:11" x14ac:dyDescent="0.25">
      <c r="B17" s="2" t="s">
        <v>1</v>
      </c>
      <c r="C17" t="s">
        <v>18</v>
      </c>
      <c r="D17" t="s">
        <v>19</v>
      </c>
      <c r="E17" t="s">
        <v>20</v>
      </c>
      <c r="G17" s="6" t="str">
        <f>""&amp;valRegionPicked&amp;"  - "&amp;valYearPicked</f>
        <v>Çimento Üretim  - 2004</v>
      </c>
      <c r="H17" s="6"/>
      <c r="I17" s="6"/>
      <c r="J17" s="6"/>
      <c r="K17" s="6"/>
    </row>
    <row r="18" spans="2:11" x14ac:dyDescent="0.25">
      <c r="B18" s="2">
        <f>data!H4</f>
        <v>2004</v>
      </c>
      <c r="C18" s="18">
        <f>SUMIFS(tblSales[Sales ($)],tblSales[Year],$B18,tblSales[Product],$C$4,tblSales[Region],C$17)/10000</f>
        <v>1084.9014</v>
      </c>
      <c r="D18" s="2">
        <f>SUMIFS(tblSales[Sales ($)],tblSales[Year],$B18,tblSales[Product],$C$4,tblSales[Region],D$17)/5000</f>
        <v>1643.0236</v>
      </c>
      <c r="E18" s="2">
        <f>SUMIFS(tblSales[Sales ($)],tblSales[Year],$B18,tblSales[Product],$C$4,tblSales[Region],E$17)/60000</f>
        <v>43.971533333333333</v>
      </c>
    </row>
    <row r="19" spans="2:11" x14ac:dyDescent="0.25">
      <c r="B19" s="2">
        <f>data!H5</f>
        <v>2005</v>
      </c>
      <c r="C19" s="18">
        <f>SUMIFS(tblSales[Sales ($)],tblSales[Year],$B19,tblSales[Product],$C$4,tblSales[Region],C$17)/10000</f>
        <v>1175.1976</v>
      </c>
      <c r="D19" s="2">
        <f>SUMIFS(tblSales[Sales ($)],tblSales[Year],$B19,tblSales[Product],$C$4,tblSales[Region],D$17)/5000</f>
        <v>1954.6117999999999</v>
      </c>
      <c r="E19" s="2">
        <f>SUMIFS(tblSales[Sales ($)],tblSales[Year],$B19,tblSales[Product],$C$4,tblSales[Region],E$17)/60000</f>
        <v>0.78611666666666669</v>
      </c>
      <c r="G19" s="49" t="b">
        <v>1</v>
      </c>
      <c r="I19" s="15">
        <f>SUM(K9:K15)</f>
        <v>10849014</v>
      </c>
      <c r="J19" t="s">
        <v>27</v>
      </c>
      <c r="K19" s="15" t="str">
        <f>I19&amp;" "&amp;J19</f>
        <v>10849014 ton</v>
      </c>
    </row>
    <row r="20" spans="2:11" x14ac:dyDescent="0.25">
      <c r="B20" s="2">
        <f>data!H6</f>
        <v>2006</v>
      </c>
      <c r="C20" s="18">
        <f>SUMIFS(tblSales[Sales ($)],tblSales[Year],$B20,tblSales[Product],$C$4,tblSales[Region],C$17)/10000</f>
        <v>1383.6134999999999</v>
      </c>
      <c r="D20" s="2">
        <f>SUMIFS(tblSales[Sales ($)],tblSales[Year],$B20,tblSales[Product],$C$4,tblSales[Region],D$17)/5000</f>
        <v>2550.1318000000001</v>
      </c>
      <c r="E20" s="2">
        <f>SUMIFS(tblSales[Sales ($)],tblSales[Year],$B20,tblSales[Product],$C$4,tblSales[Region],E$17)/60000</f>
        <v>17.678883333333335</v>
      </c>
      <c r="G20" s="49" t="str">
        <f>IF(valHelpStatus,"Açıklama","Açıklamayı kapat")</f>
        <v>Açıklama</v>
      </c>
    </row>
    <row r="21" spans="2:11" x14ac:dyDescent="0.25">
      <c r="B21" s="2">
        <f>data!H7</f>
        <v>2007</v>
      </c>
      <c r="C21" s="18">
        <f>SUMIFS(tblSales[Sales ($)],tblSales[Year],$B21,tblSales[Product],$C$4,tblSales[Region],C$17)/10000</f>
        <v>1453.0137999999999</v>
      </c>
      <c r="D21" s="2">
        <f>SUMIFS(tblSales[Sales ($)],tblSales[Year],$B21,tblSales[Product],$C$4,tblSales[Region],D$17)/5000</f>
        <v>2665.2530000000002</v>
      </c>
      <c r="E21" s="2">
        <f>SUMIFS(tblSales[Sales ($)],tblSales[Year],$B21,tblSales[Product],$C$4,tblSales[Region],E$17)/60000</f>
        <v>18.862733333333335</v>
      </c>
      <c r="G21" s="49"/>
    </row>
    <row r="22" spans="2:11" x14ac:dyDescent="0.25">
      <c r="B22" s="2">
        <f>data!H8</f>
        <v>2008</v>
      </c>
      <c r="C22" s="18">
        <f>SUMIFS(tblSales[Sales ($)],tblSales[Year],$B22,tblSales[Product],$C$4,tblSales[Region],C$17)/10000</f>
        <v>1461.7695000000001</v>
      </c>
      <c r="D22" s="2">
        <f>SUMIFS(tblSales[Sales ($)],tblSales[Year],$B22,tblSales[Product],$C$4,tblSales[Region],D$17)/5000</f>
        <v>2522.7496000000001</v>
      </c>
      <c r="E22" s="2">
        <f>SUMIFS(tblSales[Sales ($)],tblSales[Year],$B22,tblSales[Product],$C$4,tblSales[Region],E$17)/60000</f>
        <v>33.648566666666667</v>
      </c>
      <c r="G22" s="49">
        <v>0</v>
      </c>
    </row>
    <row r="23" spans="2:11" x14ac:dyDescent="0.25">
      <c r="B23" s="2">
        <f>data!H9</f>
        <v>2009</v>
      </c>
      <c r="C23" s="18">
        <f>SUMIFS(tblSales[Sales ($)],tblSales[Year],$B23,tblSales[Product],$C$4,tblSales[Region],C$17)/10000</f>
        <v>1456.4083000000001</v>
      </c>
      <c r="D23" s="2">
        <f>SUMIFS(tblSales[Sales ($)],tblSales[Year],$B23,tblSales[Product],$C$4,tblSales[Region],D$17)/5000</f>
        <v>2219.6262000000002</v>
      </c>
      <c r="E23" s="2">
        <f>SUMIFS(tblSales[Sales ($)],tblSales[Year],$B23,tblSales[Product],$C$4,tblSales[Region],E$17)/60000</f>
        <v>58.738633333333333</v>
      </c>
      <c r="G23" s="49" t="str">
        <f>IF(status,"Açıklamayı kapat","Açıklama")</f>
        <v>Açıklama</v>
      </c>
    </row>
    <row r="24" spans="2:11" x14ac:dyDescent="0.25">
      <c r="B24" s="2">
        <f>data!H10</f>
        <v>2010</v>
      </c>
      <c r="C24" s="18">
        <f>SUMIFS(tblSales[Sales ($)],tblSales[Year],$B24,tblSales[Product],$C$4,tblSales[Region],C$17)/10000</f>
        <v>1559.2653</v>
      </c>
      <c r="D24" s="2">
        <f>SUMIFS(tblSales[Sales ($)],tblSales[Year],$B24,tblSales[Product],$C$4,tblSales[Region],D$17)/5000</f>
        <v>2521.3609999999999</v>
      </c>
      <c r="E24" s="2">
        <f>SUMIFS(tblSales[Sales ($)],tblSales[Year],$B24,tblSales[Product],$C$4,tblSales[Region],E$17)/60000</f>
        <v>49.715449999999997</v>
      </c>
      <c r="G24" s="49"/>
    </row>
    <row r="25" spans="2:11" x14ac:dyDescent="0.25">
      <c r="B25" s="2">
        <f>data!H11</f>
        <v>2011</v>
      </c>
      <c r="C25" s="18">
        <f>SUMIFS(tblSales[Sales ($)],tblSales[Year],$B25,tblSales[Product],$C$4,tblSales[Region],C$17)/10000</f>
        <v>1567.2311</v>
      </c>
      <c r="D25" s="2">
        <f>SUMIFS(tblSales[Sales ($)],tblSales[Year],$B25,tblSales[Product],$C$4,tblSales[Region],D$17)/5000</f>
        <v>2690.2772</v>
      </c>
      <c r="E25" s="2">
        <f>SUMIFS(tblSales[Sales ($)],tblSales[Year],$B25,tblSales[Product],$C$4,tblSales[Region],E$17)/60000</f>
        <v>35.945316666666663</v>
      </c>
      <c r="G25" s="49"/>
    </row>
    <row r="26" spans="2:11" x14ac:dyDescent="0.25">
      <c r="B26" s="2">
        <f>data!H12</f>
        <v>2012</v>
      </c>
      <c r="C26" s="18">
        <f>SUMIFS(tblSales[Sales ($)],tblSales[Year],$B26,tblSales[Product],$C$4,tblSales[Region],C$17)/10000</f>
        <v>1462.7148999999999</v>
      </c>
      <c r="D26" s="2">
        <f>SUMIFS(tblSales[Sales ($)],tblSales[Year],$B26,tblSales[Product],$C$4,tblSales[Region],D$17)/5000</f>
        <v>2513.5684000000001</v>
      </c>
      <c r="E26" s="2">
        <f>SUMIFS(tblSales[Sales ($)],tblSales[Year],$B26,tblSales[Product],$C$4,tblSales[Region],E$17)/60000</f>
        <v>35.06968333333333</v>
      </c>
      <c r="G26" s="49"/>
    </row>
    <row r="27" spans="2:11" x14ac:dyDescent="0.25">
      <c r="B27" s="2">
        <f>data!H13</f>
        <v>2013</v>
      </c>
      <c r="C27" s="18">
        <f>SUMIFS(tblSales[Sales ($)],tblSales[Year],$B27,tblSales[Product],$C$4,tblSales[Region],C$17)/10000</f>
        <v>1646.2419</v>
      </c>
      <c r="D27" s="2">
        <f>SUMIFS(tblSales[Sales ($)],tblSales[Year],$B27,tblSales[Product],$C$4,tblSales[Region],D$17)/5000</f>
        <v>2817.1781999999998</v>
      </c>
      <c r="E27" s="2">
        <f>SUMIFS(tblSales[Sales ($)],tblSales[Year],$B27,tblSales[Product],$C$4,tblSales[Region],E$17)/60000</f>
        <v>31.343800000000002</v>
      </c>
    </row>
    <row r="28" spans="2:11" x14ac:dyDescent="0.25">
      <c r="B28" s="2">
        <f>data!H14</f>
        <v>2014</v>
      </c>
      <c r="C28" s="18">
        <f>SUMIFS(tblSales[Sales ($)],tblSales[Year],$B28,tblSales[Product],$C$4,tblSales[Region],C$17)/10000</f>
        <v>1721.2601</v>
      </c>
      <c r="D28" s="2">
        <f>SUMIFS(tblSales[Sales ($)],tblSales[Year],$B28,tblSales[Product],$C$4,tblSales[Region],D$17)/5000</f>
        <v>3212.3854000000001</v>
      </c>
      <c r="E28" s="2">
        <f>SUMIFS(tblSales[Sales ($)],tblSales[Year],$B28,tblSales[Product],$C$4,tblSales[Region],E$17)/60000</f>
        <v>20.090416666666666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3:M10"/>
  <sheetViews>
    <sheetView showGridLines="0" showRowColHeaders="0" tabSelected="1" workbookViewId="0">
      <selection activeCell="O17" sqref="O17"/>
    </sheetView>
  </sheetViews>
  <sheetFormatPr defaultRowHeight="15" x14ac:dyDescent="0.25"/>
  <sheetData>
    <row r="3" spans="2:13" x14ac:dyDescent="0.25">
      <c r="B3" s="65"/>
      <c r="C3" s="65"/>
      <c r="D3" s="65"/>
      <c r="E3" s="65"/>
      <c r="F3" s="65"/>
      <c r="G3" s="65"/>
      <c r="H3" s="65"/>
      <c r="I3" s="65"/>
      <c r="J3" s="65"/>
      <c r="K3" s="65"/>
      <c r="L3" s="65"/>
      <c r="M3" s="65"/>
    </row>
    <row r="4" spans="2:13" x14ac:dyDescent="0.25">
      <c r="B4" s="66" t="s">
        <v>40</v>
      </c>
      <c r="C4" s="66"/>
      <c r="D4" s="66"/>
      <c r="E4" s="66"/>
      <c r="F4" s="66"/>
      <c r="G4" s="66"/>
      <c r="H4" s="66"/>
      <c r="I4" s="66"/>
      <c r="J4" s="66"/>
      <c r="K4" s="66"/>
      <c r="L4" s="66"/>
      <c r="M4" s="65"/>
    </row>
    <row r="5" spans="2:13" x14ac:dyDescent="0.25">
      <c r="B5" s="66"/>
      <c r="C5" s="66"/>
      <c r="D5" s="66"/>
      <c r="E5" s="66"/>
      <c r="F5" s="66"/>
      <c r="G5" s="66"/>
      <c r="H5" s="66"/>
      <c r="I5" s="66"/>
      <c r="J5" s="66"/>
      <c r="K5" s="66"/>
      <c r="L5" s="66"/>
      <c r="M5" s="65"/>
    </row>
    <row r="6" spans="2:13" x14ac:dyDescent="0.25">
      <c r="B6" s="66"/>
      <c r="C6" s="66"/>
      <c r="D6" s="66"/>
      <c r="E6" s="66"/>
      <c r="F6" s="66"/>
      <c r="G6" s="66"/>
      <c r="H6" s="66"/>
      <c r="I6" s="66"/>
      <c r="J6" s="66"/>
      <c r="K6" s="66"/>
      <c r="L6" s="66"/>
      <c r="M6" s="65"/>
    </row>
    <row r="7" spans="2:13" x14ac:dyDescent="0.25">
      <c r="B7" s="65"/>
      <c r="C7" s="65"/>
      <c r="D7" s="65"/>
      <c r="E7" s="65"/>
      <c r="F7" s="65"/>
      <c r="G7" s="65"/>
      <c r="H7" s="65"/>
      <c r="I7" s="65"/>
      <c r="J7" s="65"/>
      <c r="K7" s="65"/>
      <c r="L7" s="65"/>
      <c r="M7" s="65"/>
    </row>
    <row r="8" spans="2:13" ht="18.75" x14ac:dyDescent="0.3">
      <c r="B8" s="67" t="s">
        <v>41</v>
      </c>
      <c r="C8" s="68"/>
      <c r="D8" s="68"/>
      <c r="E8" s="68"/>
      <c r="F8" s="68"/>
      <c r="G8" s="68"/>
      <c r="H8" s="68"/>
      <c r="I8" s="68"/>
      <c r="J8" s="68"/>
      <c r="K8" s="68"/>
      <c r="L8" s="68"/>
      <c r="M8" s="65"/>
    </row>
    <row r="9" spans="2:13" x14ac:dyDescent="0.25">
      <c r="B9" s="65"/>
      <c r="C9" s="65"/>
      <c r="D9" s="65"/>
      <c r="E9" s="65"/>
      <c r="F9" s="65"/>
      <c r="G9" s="65"/>
      <c r="H9" s="65"/>
      <c r="I9" s="65"/>
      <c r="J9" s="65"/>
      <c r="K9" s="65"/>
      <c r="L9" s="65"/>
      <c r="M9" s="65"/>
    </row>
    <row r="10" spans="2:13" ht="18.75" x14ac:dyDescent="0.3">
      <c r="B10" s="67" t="s">
        <v>42</v>
      </c>
      <c r="C10" s="68"/>
      <c r="D10" s="68"/>
      <c r="E10" s="68"/>
      <c r="F10" s="68"/>
      <c r="G10" s="68"/>
      <c r="H10" s="68"/>
      <c r="I10" s="68"/>
      <c r="J10" s="68"/>
      <c r="K10" s="68"/>
      <c r="L10" s="68"/>
      <c r="M10" s="65"/>
    </row>
  </sheetData>
  <sheetProtection password="CE28" sheet="1" objects="1" scenarios="1"/>
  <mergeCells count="3">
    <mergeCell ref="B4:L6"/>
    <mergeCell ref="B8:L8"/>
    <mergeCell ref="B10:L10"/>
  </mergeCells>
  <hyperlinks>
    <hyperlink ref="B8" r:id="rId1"/>
    <hyperlink ref="B10" r:id="rId2"/>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M25"/>
  <sheetViews>
    <sheetView showGridLines="0" showRowColHeaders="0" zoomScaleNormal="100" workbookViewId="0">
      <selection activeCell="B6" sqref="B6"/>
    </sheetView>
  </sheetViews>
  <sheetFormatPr defaultColWidth="9.140625" defaultRowHeight="15" zeroHeight="1" x14ac:dyDescent="0.25"/>
  <cols>
    <col min="1" max="1" width="2.85546875" style="41" customWidth="1"/>
    <col min="2" max="2" width="10.42578125" style="39" customWidth="1"/>
    <col min="3" max="3" width="10.85546875" style="39" customWidth="1"/>
    <col min="4" max="5" width="2.28515625" style="39" customWidth="1"/>
    <col min="6" max="8" width="8" style="39" customWidth="1"/>
    <col min="9" max="9" width="8" style="40" customWidth="1"/>
    <col min="10" max="12" width="8" style="39" customWidth="1"/>
    <col min="13" max="13" width="10.85546875" style="42" customWidth="1"/>
    <col min="14" max="16383" width="0" hidden="1" customWidth="1"/>
    <col min="16384" max="16384" width="0.28515625" customWidth="1"/>
  </cols>
  <sheetData>
    <row r="1" spans="1:13" s="9" customFormat="1" ht="24.75" customHeight="1" thickBot="1" x14ac:dyDescent="0.3">
      <c r="A1" s="72" t="s">
        <v>29</v>
      </c>
      <c r="B1" s="73"/>
      <c r="C1" s="73"/>
      <c r="D1" s="73"/>
      <c r="E1" s="73"/>
      <c r="F1" s="73"/>
      <c r="G1" s="73"/>
      <c r="H1" s="73"/>
      <c r="I1" s="73"/>
      <c r="J1" s="73"/>
      <c r="K1" s="73"/>
      <c r="L1" s="73"/>
      <c r="M1" s="74"/>
    </row>
    <row r="2" spans="1:13" ht="4.5" customHeight="1" x14ac:dyDescent="0.25">
      <c r="A2" s="22"/>
      <c r="B2" s="23"/>
      <c r="C2" s="23"/>
      <c r="D2" s="23"/>
      <c r="E2" s="23"/>
      <c r="F2" s="23"/>
      <c r="G2" s="23"/>
      <c r="H2" s="23"/>
      <c r="I2" s="24"/>
      <c r="J2" s="23"/>
      <c r="K2" s="23"/>
      <c r="L2" s="23"/>
      <c r="M2" s="25"/>
    </row>
    <row r="3" spans="1:13" ht="4.5" customHeight="1" x14ac:dyDescent="0.25">
      <c r="A3" s="26"/>
      <c r="B3" s="27"/>
      <c r="C3" s="27"/>
      <c r="D3" s="27"/>
      <c r="E3" s="27"/>
      <c r="F3" s="27"/>
      <c r="G3" s="27"/>
      <c r="H3" s="27"/>
      <c r="I3" s="28"/>
      <c r="J3" s="27"/>
      <c r="K3" s="27"/>
      <c r="L3" s="27"/>
      <c r="M3" s="29"/>
    </row>
    <row r="4" spans="1:13" ht="4.5" customHeight="1" x14ac:dyDescent="0.25">
      <c r="A4" s="26"/>
      <c r="B4" s="27"/>
      <c r="C4" s="27"/>
      <c r="D4" s="27"/>
      <c r="E4" s="27"/>
      <c r="F4" s="27"/>
      <c r="G4" s="27"/>
      <c r="H4" s="27"/>
      <c r="I4" s="28"/>
      <c r="J4" s="27"/>
      <c r="K4" s="27"/>
      <c r="L4" s="27"/>
      <c r="M4" s="29"/>
    </row>
    <row r="5" spans="1:13" s="5" customFormat="1" ht="21" customHeight="1" x14ac:dyDescent="0.25">
      <c r="A5" s="30"/>
      <c r="B5" s="75" t="s">
        <v>28</v>
      </c>
      <c r="C5" s="75"/>
      <c r="D5" s="31"/>
      <c r="E5" s="31"/>
      <c r="F5" s="70" t="str">
        <f>calculations!G17</f>
        <v>Çimento Üretim  - 2004</v>
      </c>
      <c r="G5" s="70"/>
      <c r="H5" s="70"/>
      <c r="I5" s="70"/>
      <c r="J5" s="70"/>
      <c r="K5" s="70"/>
      <c r="L5" s="70"/>
      <c r="M5" s="71"/>
    </row>
    <row r="6" spans="1:13" ht="15.75" customHeight="1" x14ac:dyDescent="0.25">
      <c r="A6" s="26"/>
      <c r="B6" s="20">
        <f>calculations!B18</f>
        <v>2004</v>
      </c>
      <c r="C6" s="50">
        <f>IF(valYearPicked=Çimento!B6,calculations!$C$16,"")</f>
        <v>38795797</v>
      </c>
      <c r="D6" s="27"/>
      <c r="E6" s="27"/>
      <c r="F6" s="27"/>
      <c r="G6" s="27"/>
      <c r="H6" s="27"/>
      <c r="I6" s="28"/>
      <c r="J6" s="27"/>
      <c r="K6" s="27"/>
      <c r="L6" s="27"/>
      <c r="M6" s="29"/>
    </row>
    <row r="7" spans="1:13" ht="15.75" customHeight="1" x14ac:dyDescent="0.25">
      <c r="A7" s="26"/>
      <c r="B7" s="20">
        <f>calculations!B19</f>
        <v>2005</v>
      </c>
      <c r="C7" s="50" t="str">
        <f>IF(valYearPicked=Çimento!B7,calculations!$C$16,"")</f>
        <v/>
      </c>
      <c r="D7" s="27"/>
      <c r="E7" s="27"/>
      <c r="F7" s="27"/>
      <c r="G7" s="27"/>
      <c r="H7" s="27"/>
      <c r="I7" s="28"/>
      <c r="J7" s="27"/>
      <c r="K7" s="27"/>
      <c r="L7" s="27"/>
      <c r="M7" s="29"/>
    </row>
    <row r="8" spans="1:13" ht="15.75" customHeight="1" x14ac:dyDescent="0.25">
      <c r="A8" s="26"/>
      <c r="B8" s="51">
        <f>calculations!B20</f>
        <v>2006</v>
      </c>
      <c r="C8" s="21" t="str">
        <f>IF(valYearPicked=Çimento!B8,calculations!$C$16,"")</f>
        <v/>
      </c>
      <c r="D8" s="27"/>
      <c r="E8" s="27"/>
      <c r="F8" s="27"/>
      <c r="G8" s="27"/>
      <c r="H8" s="27"/>
      <c r="I8" s="28"/>
      <c r="J8" s="27"/>
      <c r="K8" s="27"/>
      <c r="L8" s="27"/>
      <c r="M8" s="29"/>
    </row>
    <row r="9" spans="1:13" ht="15.75" customHeight="1" x14ac:dyDescent="0.25">
      <c r="A9" s="26"/>
      <c r="B9" s="20">
        <f>calculations!B21</f>
        <v>2007</v>
      </c>
      <c r="C9" s="50" t="str">
        <f>IF(valYearPicked=Çimento!B9,calculations!$C$16,"")</f>
        <v/>
      </c>
      <c r="D9" s="27"/>
      <c r="E9" s="27"/>
      <c r="F9" s="27"/>
      <c r="G9" s="27"/>
      <c r="H9" s="27"/>
      <c r="I9" s="28"/>
      <c r="J9" s="27"/>
      <c r="K9" s="27"/>
      <c r="L9" s="27"/>
      <c r="M9" s="29"/>
    </row>
    <row r="10" spans="1:13" ht="15.75" customHeight="1" x14ac:dyDescent="0.25">
      <c r="A10" s="26"/>
      <c r="B10" s="20">
        <f>calculations!B22</f>
        <v>2008</v>
      </c>
      <c r="C10" s="50" t="str">
        <f>IF(valYearPicked=Çimento!B10,calculations!$C$16,"")</f>
        <v/>
      </c>
      <c r="D10" s="27"/>
      <c r="E10" s="27"/>
      <c r="F10" s="27"/>
      <c r="G10" s="27"/>
      <c r="H10" s="27"/>
      <c r="I10" s="28"/>
      <c r="J10" s="27"/>
      <c r="K10" s="27"/>
      <c r="L10" s="27"/>
      <c r="M10" s="29"/>
    </row>
    <row r="11" spans="1:13" ht="15.75" customHeight="1" x14ac:dyDescent="0.25">
      <c r="A11" s="26"/>
      <c r="B11" s="20">
        <f>calculations!B23</f>
        <v>2009</v>
      </c>
      <c r="C11" s="50" t="str">
        <f>IF(valYearPicked=Çimento!B11,calculations!$C$16,"")</f>
        <v/>
      </c>
      <c r="D11" s="27"/>
      <c r="E11" s="27"/>
      <c r="F11" s="27"/>
      <c r="G11" s="27"/>
      <c r="H11" s="27"/>
      <c r="I11" s="28"/>
      <c r="J11" s="27"/>
      <c r="K11" s="27"/>
      <c r="L11" s="27"/>
      <c r="M11" s="29"/>
    </row>
    <row r="12" spans="1:13" ht="15.75" customHeight="1" x14ac:dyDescent="0.25">
      <c r="A12" s="26"/>
      <c r="B12" s="20">
        <f>calculations!B24</f>
        <v>2010</v>
      </c>
      <c r="C12" s="50" t="str">
        <f>IF(valYearPicked=Çimento!B12,calculations!$C$16,"")</f>
        <v/>
      </c>
      <c r="D12" s="27"/>
      <c r="E12" s="27"/>
      <c r="F12" s="27"/>
      <c r="G12" s="27"/>
      <c r="H12" s="27"/>
      <c r="I12" s="28"/>
      <c r="J12" s="27"/>
      <c r="K12" s="27"/>
      <c r="L12" s="27"/>
      <c r="M12" s="29"/>
    </row>
    <row r="13" spans="1:13" ht="15.75" customHeight="1" x14ac:dyDescent="0.25">
      <c r="A13" s="26"/>
      <c r="B13" s="20">
        <f>calculations!B25</f>
        <v>2011</v>
      </c>
      <c r="C13" s="50" t="str">
        <f>IF(valYearPicked=Çimento!B13,calculations!$C$16,"")</f>
        <v/>
      </c>
      <c r="D13" s="27"/>
      <c r="E13" s="27"/>
      <c r="F13" s="27"/>
      <c r="G13" s="27"/>
      <c r="H13" s="27"/>
      <c r="I13" s="28"/>
      <c r="J13" s="27"/>
      <c r="K13" s="27"/>
      <c r="L13" s="27"/>
      <c r="M13" s="29"/>
    </row>
    <row r="14" spans="1:13" ht="15.75" customHeight="1" x14ac:dyDescent="0.25">
      <c r="A14" s="26"/>
      <c r="B14" s="20">
        <f>calculations!B26</f>
        <v>2012</v>
      </c>
      <c r="C14" s="50" t="str">
        <f>IF(valYearPicked=Çimento!B14,calculations!$C$16,"")</f>
        <v/>
      </c>
      <c r="D14" s="27"/>
      <c r="E14" s="27"/>
      <c r="F14" s="27"/>
      <c r="G14" s="27"/>
      <c r="H14" s="27"/>
      <c r="I14" s="28"/>
      <c r="J14" s="27"/>
      <c r="K14" s="27"/>
      <c r="L14" s="27"/>
      <c r="M14" s="29"/>
    </row>
    <row r="15" spans="1:13" ht="15.75" customHeight="1" x14ac:dyDescent="0.25">
      <c r="A15" s="26"/>
      <c r="B15" s="20">
        <f>calculations!B27</f>
        <v>2013</v>
      </c>
      <c r="C15" s="50" t="str">
        <f>IF(valYearPicked=Çimento!B15,calculations!$C$16,"")</f>
        <v/>
      </c>
      <c r="D15" s="27"/>
      <c r="E15" s="27"/>
      <c r="F15" s="27"/>
      <c r="G15" s="27"/>
      <c r="H15" s="27"/>
      <c r="I15" s="28"/>
      <c r="J15" s="27"/>
      <c r="K15" s="27"/>
      <c r="L15" s="27"/>
      <c r="M15" s="29"/>
    </row>
    <row r="16" spans="1:13" ht="15.75" customHeight="1" x14ac:dyDescent="0.25">
      <c r="A16" s="26"/>
      <c r="B16" s="20">
        <f>calculations!B28</f>
        <v>2014</v>
      </c>
      <c r="C16" s="64" t="str">
        <f>IF(valYearPicked=Çimento!B16,calculations!$C$16,"")</f>
        <v/>
      </c>
      <c r="D16" s="27"/>
      <c r="E16" s="27"/>
      <c r="F16" s="27"/>
      <c r="G16" s="27"/>
      <c r="H16" s="27"/>
      <c r="I16" s="28"/>
      <c r="J16" s="27"/>
      <c r="K16" s="27"/>
      <c r="L16" s="27"/>
      <c r="M16" s="29"/>
    </row>
    <row r="17" spans="1:13" x14ac:dyDescent="0.25">
      <c r="A17" s="26"/>
      <c r="B17" s="27"/>
      <c r="C17" s="27"/>
      <c r="D17" s="27"/>
      <c r="E17" s="27"/>
      <c r="F17" s="27"/>
      <c r="G17" s="27"/>
      <c r="H17" s="27"/>
      <c r="I17" s="28"/>
      <c r="J17" s="27"/>
      <c r="K17" s="27"/>
      <c r="L17" s="27"/>
      <c r="M17" s="29"/>
    </row>
    <row r="18" spans="1:13" x14ac:dyDescent="0.25">
      <c r="A18" s="26"/>
      <c r="B18" s="32"/>
      <c r="C18" s="32"/>
      <c r="D18" s="27"/>
      <c r="E18" s="27"/>
      <c r="F18" s="27"/>
      <c r="G18" s="27"/>
      <c r="H18" s="27"/>
      <c r="I18" s="28"/>
      <c r="J18" s="27"/>
      <c r="K18" s="27"/>
      <c r="L18" s="27"/>
      <c r="M18" s="29"/>
    </row>
    <row r="19" spans="1:13" ht="17.25" customHeight="1" x14ac:dyDescent="0.25">
      <c r="A19" s="26"/>
      <c r="B19" s="69" t="str">
        <f>data!J4</f>
        <v>Çimento Üretim</v>
      </c>
      <c r="C19" s="69"/>
      <c r="D19" s="27"/>
      <c r="E19" s="27"/>
      <c r="F19" s="27"/>
      <c r="G19" s="27"/>
      <c r="H19" s="27"/>
      <c r="I19" s="28"/>
      <c r="J19" s="27"/>
      <c r="K19" s="27"/>
      <c r="L19" s="27"/>
      <c r="M19" s="29"/>
    </row>
    <row r="20" spans="1:13" ht="17.25" customHeight="1" x14ac:dyDescent="0.25">
      <c r="A20" s="26"/>
      <c r="B20" s="69" t="str">
        <f>data!J5</f>
        <v>Çimento İç Satış</v>
      </c>
      <c r="C20" s="69"/>
      <c r="D20" s="27"/>
      <c r="E20" s="27"/>
      <c r="F20" s="27"/>
      <c r="G20" s="27"/>
      <c r="H20" s="27"/>
      <c r="I20" s="28"/>
      <c r="J20" s="27"/>
      <c r="K20" s="27"/>
      <c r="L20" s="27"/>
      <c r="M20" s="29"/>
    </row>
    <row r="21" spans="1:13" ht="17.25" customHeight="1" x14ac:dyDescent="0.25">
      <c r="A21" s="26"/>
      <c r="B21" s="69" t="str">
        <f>data!J6</f>
        <v>Çimento İhracat</v>
      </c>
      <c r="C21" s="69"/>
      <c r="D21" s="27"/>
      <c r="E21" s="27"/>
      <c r="F21" s="27"/>
      <c r="G21" s="33" t="str">
        <f>INDEX(bolge,COLUMNS($G$18:G18))</f>
        <v>Marmara</v>
      </c>
      <c r="H21" s="33" t="str">
        <f>INDEX(bolge,COLUMNS($G$18:H18))</f>
        <v>Ege</v>
      </c>
      <c r="I21" s="33" t="str">
        <f>INDEX(bolge,COLUMNS($G$18:I18))</f>
        <v>Akdeniz</v>
      </c>
      <c r="J21" s="33" t="str">
        <f>INDEX(bolge,COLUMNS($G$18:J18))</f>
        <v>Karadeniz</v>
      </c>
      <c r="K21" s="33" t="str">
        <f>INDEX(bolge,COLUMNS($G$18:K18))</f>
        <v>İç Anadolu</v>
      </c>
      <c r="L21" s="33" t="str">
        <f>INDEX(bolge,COLUMNS($G$18:L18))</f>
        <v>D. Anadolu</v>
      </c>
      <c r="M21" s="34" t="str">
        <f>INDEX(bolge,COLUMNS($G$18:M18))</f>
        <v>G.D. Anadolu</v>
      </c>
    </row>
    <row r="22" spans="1:13" ht="12" customHeight="1" x14ac:dyDescent="0.25">
      <c r="A22" s="26"/>
      <c r="B22" s="27"/>
      <c r="C22" s="27"/>
      <c r="D22" s="27"/>
      <c r="E22" s="27"/>
      <c r="F22" s="27"/>
      <c r="G22" s="27"/>
      <c r="H22" s="27"/>
      <c r="I22" s="28"/>
      <c r="J22" s="27"/>
      <c r="K22" s="27"/>
      <c r="L22" s="27"/>
      <c r="M22" s="29"/>
    </row>
    <row r="23" spans="1:13" ht="0.75" customHeight="1" x14ac:dyDescent="0.25">
      <c r="A23" s="26"/>
      <c r="B23" s="27"/>
      <c r="C23" s="27"/>
      <c r="D23" s="27"/>
      <c r="E23" s="27"/>
      <c r="F23" s="27"/>
      <c r="G23" s="27"/>
      <c r="H23" s="27"/>
      <c r="I23" s="28"/>
      <c r="J23" s="27"/>
      <c r="K23" s="27"/>
      <c r="L23" s="27"/>
      <c r="M23" s="29"/>
    </row>
    <row r="24" spans="1:13" ht="21" customHeight="1" x14ac:dyDescent="0.25">
      <c r="A24" s="26"/>
      <c r="B24" s="27"/>
      <c r="C24" s="27"/>
      <c r="D24" s="27"/>
      <c r="E24" s="27"/>
      <c r="F24" s="27"/>
      <c r="G24" s="27"/>
      <c r="H24" s="27"/>
      <c r="I24" s="28"/>
      <c r="J24" s="27"/>
      <c r="K24" s="27"/>
      <c r="L24" s="27"/>
      <c r="M24" s="29"/>
    </row>
    <row r="25" spans="1:13" ht="3.75" customHeight="1" thickBot="1" x14ac:dyDescent="0.3">
      <c r="A25" s="35"/>
      <c r="B25" s="36"/>
      <c r="C25" s="36"/>
      <c r="D25" s="36"/>
      <c r="E25" s="36"/>
      <c r="F25" s="36"/>
      <c r="G25" s="36"/>
      <c r="H25" s="36"/>
      <c r="I25" s="37"/>
      <c r="J25" s="36"/>
      <c r="K25" s="36"/>
      <c r="L25" s="36"/>
      <c r="M25" s="38"/>
    </row>
  </sheetData>
  <sheetProtection password="CE28" sheet="1" objects="1" scenarios="1"/>
  <mergeCells count="6">
    <mergeCell ref="B19:C19"/>
    <mergeCell ref="B20:C20"/>
    <mergeCell ref="B21:C21"/>
    <mergeCell ref="F5:M5"/>
    <mergeCell ref="A1:M1"/>
    <mergeCell ref="B5:C5"/>
  </mergeCells>
  <conditionalFormatting sqref="B6:B16">
    <cfRule type="expression" dxfId="10" priority="8">
      <formula>B6=valYearPicked</formula>
    </cfRule>
  </conditionalFormatting>
  <conditionalFormatting sqref="B19:B21">
    <cfRule type="expression" dxfId="9" priority="7">
      <formula>B19=valRegionPicked</formula>
    </cfRule>
  </conditionalFormatting>
  <conditionalFormatting sqref="C6:C16">
    <cfRule type="expression" dxfId="8" priority="5">
      <formula>valProductPicked=""</formula>
    </cfRule>
    <cfRule type="expression" dxfId="7" priority="6">
      <formula>AND(valProductPicked&lt;&gt;"",valYearPicked=$B6)</formula>
    </cfRule>
  </conditionalFormatting>
  <conditionalFormatting sqref="G21:M21">
    <cfRule type="expression" dxfId="6" priority="4">
      <formula>valProductPicked=G$21</formula>
    </cfRule>
  </conditionalFormatting>
  <conditionalFormatting sqref="K22 G21:M21">
    <cfRule type="expression" dxfId="5" priority="3">
      <formula>valProductPicked=G$21</formula>
    </cfRule>
  </conditionalFormatting>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39:C61"/>
  <sheetViews>
    <sheetView showGridLines="0" workbookViewId="0">
      <pane xSplit="17" ySplit="23" topLeftCell="R24" activePane="bottomRight" state="frozen"/>
      <selection pane="topRight" activeCell="R1" sqref="R1"/>
      <selection pane="bottomLeft" activeCell="A24" sqref="A24"/>
      <selection pane="bottomRight" activeCell="S12" sqref="S12"/>
    </sheetView>
  </sheetViews>
  <sheetFormatPr defaultRowHeight="15" x14ac:dyDescent="0.25"/>
  <cols>
    <col min="3" max="3" width="10" bestFit="1" customWidth="1"/>
  </cols>
  <sheetData>
    <row r="39" spans="1:3" ht="30" customHeight="1" x14ac:dyDescent="0.25">
      <c r="A39" s="49" t="s">
        <v>32</v>
      </c>
      <c r="B39" s="49" t="s">
        <v>34</v>
      </c>
      <c r="C39" s="49" t="s">
        <v>33</v>
      </c>
    </row>
    <row r="40" spans="1:3" ht="17.25" customHeight="1" x14ac:dyDescent="0.25">
      <c r="A40" s="49">
        <v>2004</v>
      </c>
      <c r="B40" s="49" t="s">
        <v>30</v>
      </c>
      <c r="C40" s="49"/>
    </row>
    <row r="41" spans="1:3" ht="17.25" hidden="1" customHeight="1" x14ac:dyDescent="0.25">
      <c r="A41" s="49">
        <v>2004</v>
      </c>
      <c r="B41" s="49" t="s">
        <v>31</v>
      </c>
      <c r="C41" s="49">
        <v>38795797</v>
      </c>
    </row>
    <row r="42" spans="1:3" ht="17.25" customHeight="1" x14ac:dyDescent="0.25">
      <c r="A42" s="49">
        <v>2005</v>
      </c>
      <c r="B42" s="49" t="s">
        <v>30</v>
      </c>
      <c r="C42" s="49">
        <v>46300000</v>
      </c>
    </row>
    <row r="43" spans="1:3" ht="17.25" hidden="1" customHeight="1" x14ac:dyDescent="0.25">
      <c r="A43" s="49">
        <v>2005</v>
      </c>
      <c r="B43" s="49" t="s">
        <v>31</v>
      </c>
      <c r="C43" s="49">
        <v>42786835</v>
      </c>
    </row>
    <row r="44" spans="1:3" ht="17.25" customHeight="1" x14ac:dyDescent="0.25">
      <c r="A44" s="49">
        <v>2006</v>
      </c>
      <c r="B44" s="49" t="s">
        <v>30</v>
      </c>
      <c r="C44" s="49">
        <v>70732631</v>
      </c>
    </row>
    <row r="45" spans="1:3" ht="17.25" hidden="1" customHeight="1" x14ac:dyDescent="0.25">
      <c r="A45" s="49">
        <v>2006</v>
      </c>
      <c r="B45" s="49" t="s">
        <v>31</v>
      </c>
      <c r="C45" s="49">
        <v>47400159</v>
      </c>
    </row>
    <row r="46" spans="1:3" ht="17.25" customHeight="1" x14ac:dyDescent="0.25">
      <c r="A46" s="49">
        <v>2007</v>
      </c>
      <c r="B46" s="49" t="s">
        <v>30</v>
      </c>
      <c r="C46" s="49">
        <v>74359847</v>
      </c>
    </row>
    <row r="47" spans="1:3" ht="17.25" hidden="1" customHeight="1" x14ac:dyDescent="0.25">
      <c r="A47" s="49">
        <v>2007</v>
      </c>
      <c r="B47" s="49" t="s">
        <v>31</v>
      </c>
      <c r="C47" s="49">
        <v>49255880</v>
      </c>
    </row>
    <row r="48" spans="1:3" ht="17.25" customHeight="1" x14ac:dyDescent="0.25">
      <c r="A48" s="49">
        <v>2008</v>
      </c>
      <c r="B48" s="49" t="s">
        <v>30</v>
      </c>
      <c r="C48" s="49">
        <v>69600000</v>
      </c>
    </row>
    <row r="49" spans="1:3" ht="17.25" hidden="1" customHeight="1" x14ac:dyDescent="0.25">
      <c r="A49" s="49">
        <v>2008</v>
      </c>
      <c r="B49" s="49" t="s">
        <v>31</v>
      </c>
      <c r="C49" s="49">
        <v>51431869</v>
      </c>
    </row>
    <row r="50" spans="1:3" ht="17.25" customHeight="1" x14ac:dyDescent="0.25">
      <c r="A50" s="49">
        <v>2009</v>
      </c>
      <c r="B50" s="49" t="s">
        <v>30</v>
      </c>
      <c r="C50" s="49">
        <v>66430000</v>
      </c>
    </row>
    <row r="51" spans="1:3" ht="17.25" hidden="1" customHeight="1" x14ac:dyDescent="0.25">
      <c r="A51" s="49">
        <v>2009</v>
      </c>
      <c r="B51" s="49" t="s">
        <v>31</v>
      </c>
      <c r="C51" s="49">
        <v>62737276</v>
      </c>
    </row>
    <row r="52" spans="1:3" ht="17.25" customHeight="1" x14ac:dyDescent="0.25">
      <c r="A52" s="49">
        <v>2010</v>
      </c>
      <c r="B52" s="49" t="s">
        <v>30</v>
      </c>
      <c r="C52" s="49">
        <v>79680000</v>
      </c>
    </row>
    <row r="53" spans="1:3" ht="17.25" hidden="1" customHeight="1" x14ac:dyDescent="0.25">
      <c r="A53" s="49">
        <v>2010</v>
      </c>
      <c r="B53" s="49" t="s">
        <v>31</v>
      </c>
      <c r="C53" s="49">
        <v>62737276</v>
      </c>
    </row>
    <row r="54" spans="1:3" ht="17.25" customHeight="1" x14ac:dyDescent="0.25">
      <c r="A54" s="49">
        <v>2011</v>
      </c>
      <c r="B54" s="49" t="s">
        <v>30</v>
      </c>
      <c r="C54" s="49">
        <v>90450000</v>
      </c>
    </row>
    <row r="55" spans="1:3" ht="17.25" hidden="1" customHeight="1" x14ac:dyDescent="0.25">
      <c r="A55" s="49">
        <v>2011</v>
      </c>
      <c r="B55" s="49" t="s">
        <v>31</v>
      </c>
      <c r="C55" s="49">
        <v>63405094</v>
      </c>
    </row>
    <row r="56" spans="1:3" ht="17.25" customHeight="1" x14ac:dyDescent="0.25">
      <c r="A56" s="49">
        <v>2012</v>
      </c>
      <c r="B56" s="49" t="s">
        <v>30</v>
      </c>
      <c r="C56" s="49">
        <v>93050000</v>
      </c>
    </row>
    <row r="57" spans="1:3" ht="17.25" hidden="1" customHeight="1" x14ac:dyDescent="0.25">
      <c r="A57" s="49">
        <v>2012</v>
      </c>
      <c r="B57" s="49" t="s">
        <v>31</v>
      </c>
      <c r="C57" s="49">
        <v>63879050</v>
      </c>
    </row>
    <row r="58" spans="1:3" ht="17.25" customHeight="1" x14ac:dyDescent="0.25">
      <c r="A58" s="49">
        <v>2013</v>
      </c>
      <c r="B58" s="49" t="s">
        <v>30</v>
      </c>
      <c r="C58" s="49">
        <v>102000000</v>
      </c>
    </row>
    <row r="59" spans="1:3" ht="17.25" hidden="1" customHeight="1" x14ac:dyDescent="0.25">
      <c r="A59" s="49">
        <v>2013</v>
      </c>
      <c r="B59" s="49" t="s">
        <v>31</v>
      </c>
      <c r="C59" s="49">
        <v>71337404</v>
      </c>
    </row>
    <row r="60" spans="1:3" ht="17.25" customHeight="1" x14ac:dyDescent="0.25">
      <c r="A60" s="49">
        <v>2014</v>
      </c>
      <c r="B60" s="49" t="s">
        <v>30</v>
      </c>
      <c r="C60" s="49">
        <v>107000000</v>
      </c>
    </row>
    <row r="61" spans="1:3" ht="17.25" hidden="1" customHeight="1" x14ac:dyDescent="0.25">
      <c r="A61" s="49">
        <v>2014</v>
      </c>
      <c r="B61" s="49" t="s">
        <v>31</v>
      </c>
      <c r="C61" s="49">
        <v>71239022</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data</vt:lpstr>
      <vt:lpstr>calculations</vt:lpstr>
      <vt:lpstr>Açıklama</vt:lpstr>
      <vt:lpstr>Çimento</vt:lpstr>
      <vt:lpstr>Hazır Beton-Çimento</vt:lpstr>
      <vt:lpstr>bolge</vt:lpstr>
      <vt:lpstr>help</vt:lpstr>
      <vt:lpstr>lstProducts</vt:lpstr>
      <vt:lpstr>lstregion</vt:lpstr>
      <vt:lpstr>lstRegions</vt:lpstr>
      <vt:lpstr>lstYears</vt:lpstr>
      <vt:lpstr>plstproduct</vt:lpstr>
      <vt:lpstr>plstProducts</vt:lpstr>
      <vt:lpstr>plstRegions</vt:lpstr>
      <vt:lpstr>plstYears</vt:lpstr>
      <vt:lpstr>status</vt:lpstr>
      <vt:lpstr>valHelpMessage</vt:lpstr>
      <vt:lpstr>valHelpStatus</vt:lpstr>
      <vt:lpstr>valProductPicked</vt:lpstr>
      <vt:lpstr>valProductStatus</vt:lpstr>
      <vt:lpstr>valRegionPicked</vt:lpstr>
      <vt:lpstr>valYearPicked</vt:lpstr>
    </vt:vector>
  </TitlesOfParts>
  <Company>Chandoo.org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yasin engin</cp:lastModifiedBy>
  <dcterms:created xsi:type="dcterms:W3CDTF">2012-05-08T04:23:55Z</dcterms:created>
  <dcterms:modified xsi:type="dcterms:W3CDTF">2015-10-11T09:41:28Z</dcterms:modified>
</cp:coreProperties>
</file>